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ion\iCloudDrive\Stratex\Cours en ligne\Excel Avancé\Module 1\"/>
    </mc:Choice>
  </mc:AlternateContent>
  <xr:revisionPtr revIDLastSave="0" documentId="8_{737A5553-72E6-40EE-AC63-0B7A264226F1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RECAP" sheetId="5" r:id="rId1"/>
    <sheet name="Plage" sheetId="2" r:id="rId2"/>
    <sheet name="Tableau de données" sheetId="3" r:id="rId3"/>
    <sheet name="Feuil1" sheetId="4" r:id="rId4"/>
  </sheets>
  <definedNames>
    <definedName name="Date">Plage!$B$5:$B$19</definedName>
    <definedName name="Département">Plage!$E$5:$E$19</definedName>
    <definedName name="Libellé">Plage!$D$5:$D$19</definedName>
    <definedName name="Lieu">Feuil1!$B$3:$B$10</definedName>
    <definedName name="Montant">Plage!$C$5:$C$19</definedName>
    <definedName name="ttc">Plage!$E$1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5" l="1"/>
  <c r="H6" i="5"/>
  <c r="H5" i="5"/>
  <c r="G7" i="5"/>
  <c r="G6" i="5"/>
  <c r="G5" i="5"/>
  <c r="F7" i="5"/>
  <c r="F6" i="5"/>
  <c r="F5" i="5"/>
  <c r="E7" i="5"/>
  <c r="E6" i="5"/>
  <c r="E5" i="5"/>
  <c r="G27" i="3" l="1"/>
  <c r="I27" i="3"/>
  <c r="K5" i="3"/>
  <c r="L5" i="3" s="1"/>
  <c r="K6" i="3"/>
  <c r="L6" i="3" s="1"/>
  <c r="K7" i="3"/>
  <c r="L7" i="3" s="1"/>
  <c r="K8" i="3"/>
  <c r="L8" i="3" s="1"/>
  <c r="K9" i="3"/>
  <c r="L9" i="3" s="1"/>
  <c r="K10" i="3"/>
  <c r="L10" i="3" s="1"/>
  <c r="K11" i="3"/>
  <c r="L11" i="3" s="1"/>
  <c r="K12" i="3"/>
  <c r="L12" i="3" s="1"/>
  <c r="K13" i="3"/>
  <c r="L13" i="3" s="1"/>
  <c r="K14" i="3"/>
  <c r="L14" i="3" s="1"/>
  <c r="K15" i="3"/>
  <c r="L15" i="3" s="1"/>
  <c r="K16" i="3"/>
  <c r="L16" i="3" s="1"/>
  <c r="K17" i="3"/>
  <c r="L17" i="3" s="1"/>
  <c r="K18" i="3"/>
  <c r="L18" i="3" s="1"/>
  <c r="K19" i="3"/>
  <c r="L19" i="3" s="1"/>
  <c r="K20" i="3"/>
  <c r="L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H27" i="2"/>
  <c r="G27" i="2"/>
  <c r="E27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5" i="2"/>
  <c r="K27" i="3" l="1"/>
  <c r="L27" i="3"/>
</calcChain>
</file>

<file path=xl/sharedStrings.xml><?xml version="1.0" encoding="utf-8"?>
<sst xmlns="http://schemas.openxmlformats.org/spreadsheetml/2006/main" count="254" uniqueCount="81">
  <si>
    <t>Département</t>
  </si>
  <si>
    <t>Marketing</t>
  </si>
  <si>
    <t>Informatique</t>
  </si>
  <si>
    <t>Contrôle Interne</t>
  </si>
  <si>
    <t>Direction Générale</t>
  </si>
  <si>
    <t>DAF</t>
  </si>
  <si>
    <t>RH</t>
  </si>
  <si>
    <t>Technique</t>
  </si>
  <si>
    <t>QSE</t>
  </si>
  <si>
    <t>Nom</t>
  </si>
  <si>
    <t>Prénom</t>
  </si>
  <si>
    <t>MID</t>
  </si>
  <si>
    <t>MAR</t>
  </si>
  <si>
    <t>PPE</t>
  </si>
  <si>
    <t>ICE</t>
  </si>
  <si>
    <t>ALD</t>
  </si>
  <si>
    <t>INE</t>
  </si>
  <si>
    <t>IEU</t>
  </si>
  <si>
    <t>LER</t>
  </si>
  <si>
    <t>CIA</t>
  </si>
  <si>
    <t>AUD</t>
  </si>
  <si>
    <t>OIT</t>
  </si>
  <si>
    <t>OLD</t>
  </si>
  <si>
    <t>PHE</t>
  </si>
  <si>
    <t>ERT</t>
  </si>
  <si>
    <t>PHA</t>
  </si>
  <si>
    <t>BAI</t>
  </si>
  <si>
    <t>IER</t>
  </si>
  <si>
    <t>LLY</t>
  </si>
  <si>
    <t>ONY</t>
  </si>
  <si>
    <t>ERI</t>
  </si>
  <si>
    <t>FER</t>
  </si>
  <si>
    <t>TOG</t>
  </si>
  <si>
    <t>ANE</t>
  </si>
  <si>
    <t>ARD</t>
  </si>
  <si>
    <t>VES</t>
  </si>
  <si>
    <t>SIO</t>
  </si>
  <si>
    <t>MAS</t>
  </si>
  <si>
    <t>TIN</t>
  </si>
  <si>
    <t>IAN</t>
  </si>
  <si>
    <t>ANC</t>
  </si>
  <si>
    <t>RIM</t>
  </si>
  <si>
    <t>RSA</t>
  </si>
  <si>
    <t>UNO</t>
  </si>
  <si>
    <t>BON</t>
  </si>
  <si>
    <t>EUR</t>
  </si>
  <si>
    <t>AIN</t>
  </si>
  <si>
    <t>RRY</t>
  </si>
  <si>
    <t>RET</t>
  </si>
  <si>
    <t>B</t>
  </si>
  <si>
    <t>F</t>
  </si>
  <si>
    <t>E</t>
  </si>
  <si>
    <t>G</t>
  </si>
  <si>
    <t>C</t>
  </si>
  <si>
    <t>B2</t>
  </si>
  <si>
    <t>B1</t>
  </si>
  <si>
    <t>C1</t>
  </si>
  <si>
    <t>A2</t>
  </si>
  <si>
    <t>D</t>
  </si>
  <si>
    <t>Grades</t>
  </si>
  <si>
    <t>Salaire Brut</t>
  </si>
  <si>
    <t>Cotisation</t>
  </si>
  <si>
    <t>Salaire Net</t>
  </si>
  <si>
    <t>Total</t>
  </si>
  <si>
    <t xml:space="preserve">Lieu </t>
  </si>
  <si>
    <t>Siège</t>
  </si>
  <si>
    <t>Abidjan</t>
  </si>
  <si>
    <t>Lomé</t>
  </si>
  <si>
    <t>Cotonou</t>
  </si>
  <si>
    <t>N'djaména</t>
  </si>
  <si>
    <t>Douala</t>
  </si>
  <si>
    <t>Conakry</t>
  </si>
  <si>
    <t>Célibataire</t>
  </si>
  <si>
    <t>Lieu</t>
  </si>
  <si>
    <t>Marié(e)</t>
  </si>
  <si>
    <t>Situation matrimoniale</t>
  </si>
  <si>
    <t>Divorcé(e)</t>
  </si>
  <si>
    <t>Accra</t>
  </si>
  <si>
    <t>Moyenne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</si>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</sst>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Gentium Basic"/>
      <family val="2"/>
    </font>
    <font>
      <b/>
      <sz val="12"/>
      <color theme="1"/>
      <name val="Gentium Basic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0" fontId="0" fillId="0" borderId="1" xfId="0" applyBorder="1"/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5">
    <dxf>
      <numFmt numFmtId="0" formatCode="General"/>
    </dxf>
    <dxf>
      <numFmt numFmtId="0" formatCode="General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531A24-B906-41CC-8138-6FA27C23812B}" name="Tableau2" displayName="Tableau2" ref="F4:N27" totalsRowCount="1">
  <autoFilter ref="F4:N26" xr:uid="{678D763A-7BC8-40D9-AEBF-6FDB2BC8EE20}"/>
  <tableColumns count="9">
    <tableColumn id="1" xr3:uid="{721930E8-F2CF-4438-81EA-B209C1422743}" name="Nom" totalsRowLabel="Total"/>
    <tableColumn id="2" xr3:uid="{0C19B5A8-B1AC-4A6C-950F-3FA0AAEE7230}" name="Prénom" totalsRowFunction="count"/>
    <tableColumn id="3" xr3:uid="{594A0040-28AD-4154-AD4B-C4AA5D304B3C}" name="Grades"/>
    <tableColumn id="4" xr3:uid="{BCF13772-3840-4D9F-8554-94F393CD6CD6}" name="Salaire Brut" totalsRowFunction="sum"/>
    <tableColumn id="5" xr3:uid="{C71D417A-70ED-4582-91EE-F27F6D89305D}" name="Département"/>
    <tableColumn id="6" xr3:uid="{BB0647A7-7323-4A67-8E46-41B7C0DB6CD1}" name="Cotisation" totalsRowFunction="sum" dataDxfId="1">
      <calculatedColumnFormula>Tableau2[[#This Row],[Salaire Brut]]*17%</calculatedColumnFormula>
    </tableColumn>
    <tableColumn id="7" xr3:uid="{448FF34F-5250-42EC-86FA-8788F266CFDB}" name="Salaire Net" totalsRowFunction="sum" dataDxfId="0">
      <calculatedColumnFormula>Tableau2[[#This Row],[Salaire Brut]]-Tableau2[[#This Row],[Cotisation]]</calculatedColumnFormula>
    </tableColumn>
    <tableColumn id="10" xr3:uid="{8A54FE61-58C3-402F-9620-C5210A24C246}" name="Situation matrimoniale"/>
    <tableColumn id="11" xr3:uid="{06235158-14C3-44E3-B40F-7FA3009A0220}" name="Lieu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9E1F7-7960-49ED-ABB4-56383904CD3F}">
  <dimension ref="D4:H7"/>
  <sheetViews>
    <sheetView workbookViewId="0">
      <selection activeCell="G10" sqref="G10"/>
    </sheetView>
  </sheetViews>
  <sheetFormatPr baseColWidth="10" defaultRowHeight="16.2" x14ac:dyDescent="0.35"/>
  <sheetData>
    <row r="4" spans="4:8" x14ac:dyDescent="0.35">
      <c r="E4" t="s">
        <v>63</v>
      </c>
      <c r="F4" t="s">
        <v>78</v>
      </c>
      <c r="G4" t="s">
        <v>79</v>
      </c>
      <c r="H4" t="s">
        <v>80</v>
      </c>
    </row>
    <row r="5" spans="4:8" x14ac:dyDescent="0.35">
      <c r="D5" t="s">
        <v>60</v>
      </c>
      <c r="E5">
        <f>SUBTOTAL(9,Tableau2[Salaire Brut])</f>
        <v>11324200</v>
      </c>
      <c r="F5">
        <f>SUBTOTAL(1,Tableau2[Salaire Brut])</f>
        <v>514736.36363636365</v>
      </c>
      <c r="G5">
        <f>SUBTOTAL(4,Tableau2[Salaire Brut])</f>
        <v>998800</v>
      </c>
      <c r="H5">
        <f>SUBTOTAL(5,Tableau2[Salaire Brut])</f>
        <v>30000</v>
      </c>
    </row>
    <row r="6" spans="4:8" x14ac:dyDescent="0.35">
      <c r="D6" t="s">
        <v>61</v>
      </c>
      <c r="E6">
        <f>SUBTOTAL(9,Tableau2[Cotisation])</f>
        <v>1925114</v>
      </c>
      <c r="F6">
        <f>SUBTOTAL(1,Tableau2[Cotisation])</f>
        <v>87505.181818181823</v>
      </c>
      <c r="G6">
        <f>SUBTOTAL(4,Tableau2[Cotisation])</f>
        <v>169796</v>
      </c>
      <c r="H6">
        <f>SUBTOTAL(5,Tableau2[Cotisation])</f>
        <v>5100</v>
      </c>
    </row>
    <row r="7" spans="4:8" x14ac:dyDescent="0.35">
      <c r="D7" t="s">
        <v>62</v>
      </c>
      <c r="E7">
        <f>SUBTOTAL(9,Tableau2[Salaire Net])</f>
        <v>9399086</v>
      </c>
      <c r="F7">
        <f>SUBTOTAL(1,Tableau2[Salaire Net])</f>
        <v>427231.18181818182</v>
      </c>
      <c r="G7">
        <f>SUBTOTAL(4,Tableau2[Salaire Net])</f>
        <v>829004</v>
      </c>
      <c r="H7">
        <f>SUBTOTAL(5,Tableau2[Salaire Net])</f>
        <v>24900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theme="4"/>
  </sheetPr>
  <dimension ref="B1:H27"/>
  <sheetViews>
    <sheetView tabSelected="1" workbookViewId="0">
      <selection activeCell="B2" sqref="B2"/>
    </sheetView>
  </sheetViews>
  <sheetFormatPr baseColWidth="10" defaultRowHeight="16.2" x14ac:dyDescent="0.35"/>
  <cols>
    <col min="5" max="5" width="18.3984375" customWidth="1"/>
    <col min="6" max="6" width="15.796875" customWidth="1"/>
  </cols>
  <sheetData>
    <row r="1" spans="2:8" x14ac:dyDescent="0.35">
      <c r="E1" s="1"/>
    </row>
    <row r="4" spans="2:8" x14ac:dyDescent="0.35">
      <c r="B4" s="4" t="s">
        <v>9</v>
      </c>
      <c r="C4" s="4" t="s">
        <v>10</v>
      </c>
      <c r="D4" s="4" t="s">
        <v>59</v>
      </c>
      <c r="E4" s="4" t="s">
        <v>60</v>
      </c>
      <c r="F4" s="4" t="s">
        <v>0</v>
      </c>
      <c r="G4" s="3" t="s">
        <v>61</v>
      </c>
      <c r="H4" s="3" t="s">
        <v>62</v>
      </c>
    </row>
    <row r="5" spans="2:8" x14ac:dyDescent="0.35">
      <c r="B5" s="2" t="s">
        <v>11</v>
      </c>
      <c r="C5" s="2" t="s">
        <v>12</v>
      </c>
      <c r="D5" s="2" t="s">
        <v>49</v>
      </c>
      <c r="E5" s="2">
        <v>960000</v>
      </c>
      <c r="F5" s="2" t="s">
        <v>1</v>
      </c>
      <c r="G5" s="2">
        <f>E5*17%</f>
        <v>163200</v>
      </c>
      <c r="H5" s="2">
        <f>E5-G5</f>
        <v>796800</v>
      </c>
    </row>
    <row r="6" spans="2:8" x14ac:dyDescent="0.35">
      <c r="B6" s="2" t="s">
        <v>13</v>
      </c>
      <c r="C6" s="2" t="s">
        <v>14</v>
      </c>
      <c r="D6" s="2" t="s">
        <v>50</v>
      </c>
      <c r="E6" s="2">
        <v>55100</v>
      </c>
      <c r="F6" s="2" t="s">
        <v>2</v>
      </c>
      <c r="G6" s="2">
        <f t="shared" ref="G6:G26" si="0">E6*17%</f>
        <v>9367</v>
      </c>
      <c r="H6" s="2">
        <f t="shared" ref="H6:H26" si="1">E6-G6</f>
        <v>45733</v>
      </c>
    </row>
    <row r="7" spans="2:8" x14ac:dyDescent="0.35">
      <c r="B7" s="2" t="s">
        <v>15</v>
      </c>
      <c r="C7" s="2" t="s">
        <v>16</v>
      </c>
      <c r="D7" s="2" t="s">
        <v>51</v>
      </c>
      <c r="E7" s="2">
        <v>150900</v>
      </c>
      <c r="F7" s="2" t="s">
        <v>3</v>
      </c>
      <c r="G7" s="2">
        <f t="shared" si="0"/>
        <v>25653.000000000004</v>
      </c>
      <c r="H7" s="2">
        <f t="shared" si="1"/>
        <v>125247</v>
      </c>
    </row>
    <row r="8" spans="2:8" x14ac:dyDescent="0.35">
      <c r="B8" s="2" t="s">
        <v>17</v>
      </c>
      <c r="C8" s="2" t="s">
        <v>18</v>
      </c>
      <c r="D8" s="2" t="s">
        <v>52</v>
      </c>
      <c r="E8" s="2">
        <v>615400</v>
      </c>
      <c r="F8" s="2" t="s">
        <v>1</v>
      </c>
      <c r="G8" s="2">
        <f t="shared" si="0"/>
        <v>104618.00000000001</v>
      </c>
      <c r="H8" s="2">
        <f t="shared" si="1"/>
        <v>510782</v>
      </c>
    </row>
    <row r="9" spans="2:8" x14ac:dyDescent="0.35">
      <c r="B9" s="2" t="s">
        <v>19</v>
      </c>
      <c r="C9" s="2" t="s">
        <v>20</v>
      </c>
      <c r="D9" s="2" t="s">
        <v>50</v>
      </c>
      <c r="E9" s="2">
        <v>554500</v>
      </c>
      <c r="F9" s="2" t="s">
        <v>4</v>
      </c>
      <c r="G9" s="2">
        <f t="shared" si="0"/>
        <v>94265</v>
      </c>
      <c r="H9" s="2">
        <f t="shared" si="1"/>
        <v>460235</v>
      </c>
    </row>
    <row r="10" spans="2:8" x14ac:dyDescent="0.35">
      <c r="B10" s="2" t="s">
        <v>21</v>
      </c>
      <c r="C10" s="2" t="s">
        <v>22</v>
      </c>
      <c r="D10" s="2" t="s">
        <v>53</v>
      </c>
      <c r="E10" s="2">
        <v>51600</v>
      </c>
      <c r="F10" s="2" t="s">
        <v>4</v>
      </c>
      <c r="G10" s="2">
        <f t="shared" si="0"/>
        <v>8772</v>
      </c>
      <c r="H10" s="2">
        <f t="shared" si="1"/>
        <v>42828</v>
      </c>
    </row>
    <row r="11" spans="2:8" x14ac:dyDescent="0.35">
      <c r="B11" s="2" t="s">
        <v>23</v>
      </c>
      <c r="C11" s="2" t="s">
        <v>24</v>
      </c>
      <c r="D11" s="2" t="s">
        <v>49</v>
      </c>
      <c r="E11" s="2">
        <v>169300</v>
      </c>
      <c r="F11" s="2" t="s">
        <v>5</v>
      </c>
      <c r="G11" s="2">
        <f t="shared" si="0"/>
        <v>28781.000000000004</v>
      </c>
      <c r="H11" s="2">
        <f t="shared" si="1"/>
        <v>140519</v>
      </c>
    </row>
    <row r="12" spans="2:8" x14ac:dyDescent="0.35">
      <c r="B12" s="2" t="s">
        <v>25</v>
      </c>
      <c r="C12" s="2" t="s">
        <v>26</v>
      </c>
      <c r="D12" s="2" t="s">
        <v>49</v>
      </c>
      <c r="E12" s="2">
        <v>30000</v>
      </c>
      <c r="F12" s="2" t="s">
        <v>2</v>
      </c>
      <c r="G12" s="2">
        <f t="shared" si="0"/>
        <v>5100</v>
      </c>
      <c r="H12" s="2">
        <f t="shared" si="1"/>
        <v>24900</v>
      </c>
    </row>
    <row r="13" spans="2:8" x14ac:dyDescent="0.35">
      <c r="B13" s="2" t="s">
        <v>27</v>
      </c>
      <c r="C13" s="2" t="s">
        <v>28</v>
      </c>
      <c r="D13" s="2" t="s">
        <v>54</v>
      </c>
      <c r="E13" s="2">
        <v>339200</v>
      </c>
      <c r="F13" s="2" t="s">
        <v>6</v>
      </c>
      <c r="G13" s="2">
        <f t="shared" si="0"/>
        <v>57664.000000000007</v>
      </c>
      <c r="H13" s="2">
        <f t="shared" si="1"/>
        <v>281536</v>
      </c>
    </row>
    <row r="14" spans="2:8" x14ac:dyDescent="0.35">
      <c r="B14" s="2" t="s">
        <v>29</v>
      </c>
      <c r="C14" s="2" t="s">
        <v>30</v>
      </c>
      <c r="D14" s="2" t="s">
        <v>55</v>
      </c>
      <c r="E14" s="2">
        <v>167200</v>
      </c>
      <c r="F14" s="2" t="s">
        <v>5</v>
      </c>
      <c r="G14" s="2">
        <f t="shared" si="0"/>
        <v>28424.000000000004</v>
      </c>
      <c r="H14" s="2">
        <f t="shared" si="1"/>
        <v>138776</v>
      </c>
    </row>
    <row r="15" spans="2:8" x14ac:dyDescent="0.35">
      <c r="B15" s="2" t="s">
        <v>31</v>
      </c>
      <c r="C15" s="2" t="s">
        <v>32</v>
      </c>
      <c r="D15" s="2" t="s">
        <v>51</v>
      </c>
      <c r="E15" s="2">
        <v>656400</v>
      </c>
      <c r="F15" s="2" t="s">
        <v>2</v>
      </c>
      <c r="G15" s="2">
        <f t="shared" si="0"/>
        <v>111588.00000000001</v>
      </c>
      <c r="H15" s="2">
        <f t="shared" si="1"/>
        <v>544812</v>
      </c>
    </row>
    <row r="16" spans="2:8" x14ac:dyDescent="0.35">
      <c r="B16" s="2" t="s">
        <v>33</v>
      </c>
      <c r="C16" s="2" t="s">
        <v>34</v>
      </c>
      <c r="D16" s="2" t="s">
        <v>52</v>
      </c>
      <c r="E16" s="2">
        <v>642600</v>
      </c>
      <c r="F16" s="2" t="s">
        <v>7</v>
      </c>
      <c r="G16" s="2">
        <f t="shared" si="0"/>
        <v>109242.00000000001</v>
      </c>
      <c r="H16" s="2">
        <f t="shared" si="1"/>
        <v>533358</v>
      </c>
    </row>
    <row r="17" spans="2:8" x14ac:dyDescent="0.35">
      <c r="B17" s="2" t="s">
        <v>16</v>
      </c>
      <c r="C17" s="2" t="s">
        <v>34</v>
      </c>
      <c r="D17" s="2" t="s">
        <v>55</v>
      </c>
      <c r="E17" s="2">
        <v>998800</v>
      </c>
      <c r="F17" s="2" t="s">
        <v>8</v>
      </c>
      <c r="G17" s="2">
        <f t="shared" si="0"/>
        <v>169796</v>
      </c>
      <c r="H17" s="2">
        <f t="shared" si="1"/>
        <v>829004</v>
      </c>
    </row>
    <row r="18" spans="2:8" x14ac:dyDescent="0.35">
      <c r="B18" s="2" t="s">
        <v>35</v>
      </c>
      <c r="C18" s="2" t="s">
        <v>36</v>
      </c>
      <c r="D18" s="2" t="s">
        <v>56</v>
      </c>
      <c r="E18" s="2">
        <v>923100</v>
      </c>
      <c r="F18" s="2" t="s">
        <v>1</v>
      </c>
      <c r="G18" s="2">
        <f t="shared" si="0"/>
        <v>156927</v>
      </c>
      <c r="H18" s="2">
        <f t="shared" si="1"/>
        <v>766173</v>
      </c>
    </row>
    <row r="19" spans="2:8" x14ac:dyDescent="0.35">
      <c r="B19" s="2" t="s">
        <v>37</v>
      </c>
      <c r="C19" s="2" t="s">
        <v>38</v>
      </c>
      <c r="D19" s="2" t="s">
        <v>49</v>
      </c>
      <c r="E19" s="2">
        <v>779700</v>
      </c>
      <c r="F19" s="2" t="s">
        <v>8</v>
      </c>
      <c r="G19" s="2">
        <f t="shared" si="0"/>
        <v>132549</v>
      </c>
      <c r="H19" s="2">
        <f t="shared" si="1"/>
        <v>647151</v>
      </c>
    </row>
    <row r="20" spans="2:8" x14ac:dyDescent="0.35">
      <c r="B20" s="2" t="s">
        <v>39</v>
      </c>
      <c r="C20" s="2" t="s">
        <v>40</v>
      </c>
      <c r="D20" s="2" t="s">
        <v>49</v>
      </c>
      <c r="E20" s="2">
        <v>924200</v>
      </c>
      <c r="F20" s="2" t="s">
        <v>6</v>
      </c>
      <c r="G20" s="2">
        <f t="shared" si="0"/>
        <v>157114</v>
      </c>
      <c r="H20" s="2">
        <f t="shared" si="1"/>
        <v>767086</v>
      </c>
    </row>
    <row r="21" spans="2:8" x14ac:dyDescent="0.35">
      <c r="B21" s="2" t="s">
        <v>27</v>
      </c>
      <c r="C21" s="2" t="s">
        <v>34</v>
      </c>
      <c r="D21" s="2" t="s">
        <v>57</v>
      </c>
      <c r="E21" s="2">
        <v>764100</v>
      </c>
      <c r="F21" s="2" t="s">
        <v>5</v>
      </c>
      <c r="G21" s="2">
        <f t="shared" si="0"/>
        <v>129897.00000000001</v>
      </c>
      <c r="H21" s="2">
        <f t="shared" si="1"/>
        <v>634203</v>
      </c>
    </row>
    <row r="22" spans="2:8" x14ac:dyDescent="0.35">
      <c r="B22" s="2" t="s">
        <v>41</v>
      </c>
      <c r="C22" s="2" t="s">
        <v>42</v>
      </c>
      <c r="D22" s="2" t="s">
        <v>55</v>
      </c>
      <c r="E22" s="2">
        <v>744800</v>
      </c>
      <c r="F22" s="2" t="s">
        <v>2</v>
      </c>
      <c r="G22" s="2">
        <f t="shared" si="0"/>
        <v>126616.00000000001</v>
      </c>
      <c r="H22" s="2">
        <f t="shared" si="1"/>
        <v>618184</v>
      </c>
    </row>
    <row r="23" spans="2:8" x14ac:dyDescent="0.35">
      <c r="B23" s="2" t="s">
        <v>43</v>
      </c>
      <c r="C23" s="2" t="s">
        <v>44</v>
      </c>
      <c r="D23" s="2" t="s">
        <v>49</v>
      </c>
      <c r="E23" s="2">
        <v>207300</v>
      </c>
      <c r="F23" s="2" t="s">
        <v>6</v>
      </c>
      <c r="G23" s="2">
        <f t="shared" si="0"/>
        <v>35241</v>
      </c>
      <c r="H23" s="2">
        <f t="shared" si="1"/>
        <v>172059</v>
      </c>
    </row>
    <row r="24" spans="2:8" x14ac:dyDescent="0.35">
      <c r="B24" s="2" t="s">
        <v>20</v>
      </c>
      <c r="C24" s="2" t="s">
        <v>45</v>
      </c>
      <c r="D24" s="2" t="s">
        <v>49</v>
      </c>
      <c r="E24" s="2">
        <v>800300</v>
      </c>
      <c r="F24" s="2" t="s">
        <v>2</v>
      </c>
      <c r="G24" s="2">
        <f t="shared" si="0"/>
        <v>136051</v>
      </c>
      <c r="H24" s="2">
        <f t="shared" si="1"/>
        <v>664249</v>
      </c>
    </row>
    <row r="25" spans="2:8" x14ac:dyDescent="0.35">
      <c r="B25" s="2" t="s">
        <v>46</v>
      </c>
      <c r="C25" s="2" t="s">
        <v>45</v>
      </c>
      <c r="D25" s="2" t="s">
        <v>52</v>
      </c>
      <c r="E25" s="2">
        <v>664000</v>
      </c>
      <c r="F25" s="2" t="s">
        <v>5</v>
      </c>
      <c r="G25" s="2">
        <f t="shared" si="0"/>
        <v>112880.00000000001</v>
      </c>
      <c r="H25" s="2">
        <f t="shared" si="1"/>
        <v>551120</v>
      </c>
    </row>
    <row r="26" spans="2:8" x14ac:dyDescent="0.35">
      <c r="B26" s="2" t="s">
        <v>47</v>
      </c>
      <c r="C26" s="2" t="s">
        <v>48</v>
      </c>
      <c r="D26" s="2" t="s">
        <v>58</v>
      </c>
      <c r="E26" s="2">
        <v>125700</v>
      </c>
      <c r="F26" s="2" t="s">
        <v>1</v>
      </c>
      <c r="G26" s="2">
        <f t="shared" si="0"/>
        <v>21369</v>
      </c>
      <c r="H26" s="2">
        <f t="shared" si="1"/>
        <v>104331</v>
      </c>
    </row>
    <row r="27" spans="2:8" x14ac:dyDescent="0.35">
      <c r="B27" s="3" t="s">
        <v>63</v>
      </c>
      <c r="C27" s="4"/>
      <c r="D27" s="4"/>
      <c r="E27" s="4">
        <f>SUM(E5:E26)</f>
        <v>11324200</v>
      </c>
      <c r="F27" s="4"/>
      <c r="G27" s="3">
        <f>SUM(G5:G26)</f>
        <v>1925114</v>
      </c>
      <c r="H27" s="3">
        <f>SUM(H5:H26)</f>
        <v>9399086</v>
      </c>
    </row>
  </sheetData>
  <conditionalFormatting sqref="B5:C26 B27">
    <cfRule type="expression" dxfId="4" priority="2">
      <formula>$N5="A"</formula>
    </cfRule>
  </conditionalFormatting>
  <conditionalFormatting sqref="D5:D26">
    <cfRule type="expression" dxfId="3" priority="1">
      <formula>$N5="A"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tabColor rgb="FF92D050"/>
  </sheetPr>
  <dimension ref="F4:N27"/>
  <sheetViews>
    <sheetView topLeftCell="D1" zoomScaleNormal="100" workbookViewId="0">
      <selection activeCell="I10" sqref="I10"/>
    </sheetView>
  </sheetViews>
  <sheetFormatPr baseColWidth="10" defaultRowHeight="16.2" x14ac:dyDescent="0.35"/>
  <cols>
    <col min="9" max="9" width="13" customWidth="1"/>
    <col min="10" max="10" width="16.19921875" bestFit="1" customWidth="1"/>
    <col min="13" max="13" width="23.296875" bestFit="1" customWidth="1"/>
  </cols>
  <sheetData>
    <row r="4" spans="6:14" x14ac:dyDescent="0.35">
      <c r="F4" t="s">
        <v>9</v>
      </c>
      <c r="G4" t="s">
        <v>10</v>
      </c>
      <c r="H4" t="s">
        <v>59</v>
      </c>
      <c r="I4" t="s">
        <v>60</v>
      </c>
      <c r="J4" t="s">
        <v>0</v>
      </c>
      <c r="K4" t="s">
        <v>61</v>
      </c>
      <c r="L4" t="s">
        <v>62</v>
      </c>
      <c r="M4" t="s">
        <v>75</v>
      </c>
      <c r="N4" t="s">
        <v>73</v>
      </c>
    </row>
    <row r="5" spans="6:14" x14ac:dyDescent="0.35">
      <c r="F5" t="s">
        <v>11</v>
      </c>
      <c r="G5" t="s">
        <v>12</v>
      </c>
      <c r="H5" t="s">
        <v>49</v>
      </c>
      <c r="I5">
        <v>960000</v>
      </c>
      <c r="J5" t="s">
        <v>1</v>
      </c>
      <c r="K5">
        <f>Tableau2[[#This Row],[Salaire Brut]]*17%</f>
        <v>163200</v>
      </c>
      <c r="L5">
        <f>Tableau2[[#This Row],[Salaire Brut]]-Tableau2[[#This Row],[Cotisation]]</f>
        <v>796800</v>
      </c>
      <c r="M5" t="s">
        <v>72</v>
      </c>
      <c r="N5" t="s">
        <v>65</v>
      </c>
    </row>
    <row r="6" spans="6:14" x14ac:dyDescent="0.35">
      <c r="F6" t="s">
        <v>13</v>
      </c>
      <c r="G6" t="s">
        <v>14</v>
      </c>
      <c r="H6" t="s">
        <v>50</v>
      </c>
      <c r="I6">
        <v>55100</v>
      </c>
      <c r="J6" t="s">
        <v>2</v>
      </c>
      <c r="K6">
        <f>Tableau2[[#This Row],[Salaire Brut]]*17%</f>
        <v>9367</v>
      </c>
      <c r="L6">
        <f>Tableau2[[#This Row],[Salaire Brut]]-Tableau2[[#This Row],[Cotisation]]</f>
        <v>45733</v>
      </c>
      <c r="M6" t="s">
        <v>74</v>
      </c>
      <c r="N6" t="s">
        <v>66</v>
      </c>
    </row>
    <row r="7" spans="6:14" x14ac:dyDescent="0.35">
      <c r="F7" t="s">
        <v>15</v>
      </c>
      <c r="G7" t="s">
        <v>16</v>
      </c>
      <c r="H7" t="s">
        <v>51</v>
      </c>
      <c r="I7">
        <v>150900</v>
      </c>
      <c r="J7" t="s">
        <v>3</v>
      </c>
      <c r="K7">
        <f>Tableau2[[#This Row],[Salaire Brut]]*17%</f>
        <v>25653.000000000004</v>
      </c>
      <c r="L7">
        <f>Tableau2[[#This Row],[Salaire Brut]]-Tableau2[[#This Row],[Cotisation]]</f>
        <v>125247</v>
      </c>
      <c r="M7" t="s">
        <v>72</v>
      </c>
      <c r="N7" t="s">
        <v>68</v>
      </c>
    </row>
    <row r="8" spans="6:14" x14ac:dyDescent="0.35">
      <c r="F8" t="s">
        <v>17</v>
      </c>
      <c r="G8" t="s">
        <v>18</v>
      </c>
      <c r="H8" t="s">
        <v>52</v>
      </c>
      <c r="I8">
        <v>615400</v>
      </c>
      <c r="J8" t="s">
        <v>1</v>
      </c>
      <c r="K8">
        <f>Tableau2[[#This Row],[Salaire Brut]]*17%</f>
        <v>104618.00000000001</v>
      </c>
      <c r="L8">
        <f>Tableau2[[#This Row],[Salaire Brut]]-Tableau2[[#This Row],[Cotisation]]</f>
        <v>510782</v>
      </c>
      <c r="M8" t="s">
        <v>74</v>
      </c>
      <c r="N8" t="s">
        <v>65</v>
      </c>
    </row>
    <row r="9" spans="6:14" x14ac:dyDescent="0.35">
      <c r="F9" t="s">
        <v>19</v>
      </c>
      <c r="G9" t="s">
        <v>20</v>
      </c>
      <c r="H9" t="s">
        <v>50</v>
      </c>
      <c r="I9">
        <v>554500</v>
      </c>
      <c r="J9" t="s">
        <v>4</v>
      </c>
      <c r="K9">
        <f>Tableau2[[#This Row],[Salaire Brut]]*17%</f>
        <v>94265</v>
      </c>
      <c r="L9">
        <f>Tableau2[[#This Row],[Salaire Brut]]-Tableau2[[#This Row],[Cotisation]]</f>
        <v>460235</v>
      </c>
      <c r="M9" t="s">
        <v>76</v>
      </c>
      <c r="N9" t="s">
        <v>77</v>
      </c>
    </row>
    <row r="10" spans="6:14" x14ac:dyDescent="0.35">
      <c r="F10" t="s">
        <v>21</v>
      </c>
      <c r="G10" t="s">
        <v>22</v>
      </c>
      <c r="H10" t="s">
        <v>53</v>
      </c>
      <c r="I10">
        <v>51600</v>
      </c>
      <c r="J10" t="s">
        <v>4</v>
      </c>
      <c r="K10">
        <f>Tableau2[[#This Row],[Salaire Brut]]*17%</f>
        <v>8772</v>
      </c>
      <c r="L10">
        <f>Tableau2[[#This Row],[Salaire Brut]]-Tableau2[[#This Row],[Cotisation]]</f>
        <v>42828</v>
      </c>
      <c r="M10" t="s">
        <v>74</v>
      </c>
      <c r="N10" t="s">
        <v>69</v>
      </c>
    </row>
    <row r="11" spans="6:14" x14ac:dyDescent="0.35">
      <c r="F11" t="s">
        <v>23</v>
      </c>
      <c r="G11" t="s">
        <v>24</v>
      </c>
      <c r="H11" t="s">
        <v>49</v>
      </c>
      <c r="I11">
        <v>169300</v>
      </c>
      <c r="J11" t="s">
        <v>5</v>
      </c>
      <c r="K11">
        <f>Tableau2[[#This Row],[Salaire Brut]]*17%</f>
        <v>28781.000000000004</v>
      </c>
      <c r="L11">
        <f>Tableau2[[#This Row],[Salaire Brut]]-Tableau2[[#This Row],[Cotisation]]</f>
        <v>140519</v>
      </c>
      <c r="M11" t="s">
        <v>74</v>
      </c>
      <c r="N11" t="s">
        <v>67</v>
      </c>
    </row>
    <row r="12" spans="6:14" x14ac:dyDescent="0.35">
      <c r="F12" t="s">
        <v>25</v>
      </c>
      <c r="G12" t="s">
        <v>26</v>
      </c>
      <c r="H12" t="s">
        <v>49</v>
      </c>
      <c r="I12">
        <v>30000</v>
      </c>
      <c r="J12" t="s">
        <v>2</v>
      </c>
      <c r="K12">
        <f>Tableau2[[#This Row],[Salaire Brut]]*17%</f>
        <v>5100</v>
      </c>
      <c r="L12">
        <f>Tableau2[[#This Row],[Salaire Brut]]-Tableau2[[#This Row],[Cotisation]]</f>
        <v>24900</v>
      </c>
      <c r="M12" t="s">
        <v>72</v>
      </c>
      <c r="N12" t="s">
        <v>68</v>
      </c>
    </row>
    <row r="13" spans="6:14" x14ac:dyDescent="0.35">
      <c r="F13" t="s">
        <v>27</v>
      </c>
      <c r="G13" t="s">
        <v>28</v>
      </c>
      <c r="H13" t="s">
        <v>54</v>
      </c>
      <c r="I13">
        <v>339200</v>
      </c>
      <c r="J13" t="s">
        <v>6</v>
      </c>
      <c r="K13">
        <f>Tableau2[[#This Row],[Salaire Brut]]*17%</f>
        <v>57664.000000000007</v>
      </c>
      <c r="L13">
        <f>Tableau2[[#This Row],[Salaire Brut]]-Tableau2[[#This Row],[Cotisation]]</f>
        <v>281536</v>
      </c>
      <c r="M13" t="s">
        <v>72</v>
      </c>
      <c r="N13" t="s">
        <v>65</v>
      </c>
    </row>
    <row r="14" spans="6:14" x14ac:dyDescent="0.35">
      <c r="F14" t="s">
        <v>29</v>
      </c>
      <c r="G14" t="s">
        <v>30</v>
      </c>
      <c r="H14" t="s">
        <v>55</v>
      </c>
      <c r="I14">
        <v>167200</v>
      </c>
      <c r="J14" t="s">
        <v>5</v>
      </c>
      <c r="K14">
        <f>Tableau2[[#This Row],[Salaire Brut]]*17%</f>
        <v>28424.000000000004</v>
      </c>
      <c r="L14">
        <f>Tableau2[[#This Row],[Salaire Brut]]-Tableau2[[#This Row],[Cotisation]]</f>
        <v>138776</v>
      </c>
      <c r="M14" t="s">
        <v>76</v>
      </c>
      <c r="N14" t="s">
        <v>67</v>
      </c>
    </row>
    <row r="15" spans="6:14" x14ac:dyDescent="0.35">
      <c r="F15" t="s">
        <v>31</v>
      </c>
      <c r="G15" t="s">
        <v>32</v>
      </c>
      <c r="H15" t="s">
        <v>51</v>
      </c>
      <c r="I15">
        <v>656400</v>
      </c>
      <c r="J15" t="s">
        <v>2</v>
      </c>
      <c r="K15">
        <f>Tableau2[[#This Row],[Salaire Brut]]*17%</f>
        <v>111588.00000000001</v>
      </c>
      <c r="L15">
        <f>Tableau2[[#This Row],[Salaire Brut]]-Tableau2[[#This Row],[Cotisation]]</f>
        <v>544812</v>
      </c>
      <c r="M15" t="s">
        <v>74</v>
      </c>
      <c r="N15" t="s">
        <v>67</v>
      </c>
    </row>
    <row r="16" spans="6:14" x14ac:dyDescent="0.35">
      <c r="F16" t="s">
        <v>33</v>
      </c>
      <c r="G16" t="s">
        <v>34</v>
      </c>
      <c r="H16" t="s">
        <v>52</v>
      </c>
      <c r="I16">
        <v>642600</v>
      </c>
      <c r="J16" t="s">
        <v>7</v>
      </c>
      <c r="K16">
        <f>Tableau2[[#This Row],[Salaire Brut]]*17%</f>
        <v>109242.00000000001</v>
      </c>
      <c r="L16">
        <f>Tableau2[[#This Row],[Salaire Brut]]-Tableau2[[#This Row],[Cotisation]]</f>
        <v>533358</v>
      </c>
      <c r="M16" t="s">
        <v>72</v>
      </c>
      <c r="N16" t="s">
        <v>70</v>
      </c>
    </row>
    <row r="17" spans="6:14" x14ac:dyDescent="0.35">
      <c r="F17" t="s">
        <v>16</v>
      </c>
      <c r="G17" t="s">
        <v>34</v>
      </c>
      <c r="H17" t="s">
        <v>55</v>
      </c>
      <c r="I17">
        <v>998800</v>
      </c>
      <c r="J17" t="s">
        <v>8</v>
      </c>
      <c r="K17">
        <f>Tableau2[[#This Row],[Salaire Brut]]*17%</f>
        <v>169796</v>
      </c>
      <c r="L17">
        <f>Tableau2[[#This Row],[Salaire Brut]]-Tableau2[[#This Row],[Cotisation]]</f>
        <v>829004</v>
      </c>
      <c r="M17" t="s">
        <v>74</v>
      </c>
      <c r="N17" t="s">
        <v>66</v>
      </c>
    </row>
    <row r="18" spans="6:14" x14ac:dyDescent="0.35">
      <c r="F18" t="s">
        <v>35</v>
      </c>
      <c r="G18" t="s">
        <v>36</v>
      </c>
      <c r="H18" t="s">
        <v>56</v>
      </c>
      <c r="I18">
        <v>923100</v>
      </c>
      <c r="J18" t="s">
        <v>1</v>
      </c>
      <c r="K18">
        <f>Tableau2[[#This Row],[Salaire Brut]]*17%</f>
        <v>156927</v>
      </c>
      <c r="L18">
        <f>Tableau2[[#This Row],[Salaire Brut]]-Tableau2[[#This Row],[Cotisation]]</f>
        <v>766173</v>
      </c>
      <c r="M18" t="s">
        <v>74</v>
      </c>
      <c r="N18" t="s">
        <v>71</v>
      </c>
    </row>
    <row r="19" spans="6:14" x14ac:dyDescent="0.35">
      <c r="F19" t="s">
        <v>37</v>
      </c>
      <c r="G19" t="s">
        <v>38</v>
      </c>
      <c r="H19" t="s">
        <v>49</v>
      </c>
      <c r="I19">
        <v>779700</v>
      </c>
      <c r="J19" t="s">
        <v>8</v>
      </c>
      <c r="K19">
        <f>Tableau2[[#This Row],[Salaire Brut]]*17%</f>
        <v>132549</v>
      </c>
      <c r="L19">
        <f>Tableau2[[#This Row],[Salaire Brut]]-Tableau2[[#This Row],[Cotisation]]</f>
        <v>647151</v>
      </c>
      <c r="M19" t="s">
        <v>74</v>
      </c>
      <c r="N19" t="s">
        <v>70</v>
      </c>
    </row>
    <row r="20" spans="6:14" x14ac:dyDescent="0.35">
      <c r="F20" t="s">
        <v>39</v>
      </c>
      <c r="G20" t="s">
        <v>40</v>
      </c>
      <c r="H20" t="s">
        <v>49</v>
      </c>
      <c r="I20">
        <v>924200</v>
      </c>
      <c r="J20" t="s">
        <v>6</v>
      </c>
      <c r="K20">
        <f>Tableau2[[#This Row],[Salaire Brut]]*17%</f>
        <v>157114</v>
      </c>
      <c r="L20">
        <f>Tableau2[[#This Row],[Salaire Brut]]-Tableau2[[#This Row],[Cotisation]]</f>
        <v>767086</v>
      </c>
      <c r="M20" t="s">
        <v>72</v>
      </c>
      <c r="N20" t="s">
        <v>66</v>
      </c>
    </row>
    <row r="21" spans="6:14" x14ac:dyDescent="0.35">
      <c r="F21" t="s">
        <v>27</v>
      </c>
      <c r="G21" t="s">
        <v>34</v>
      </c>
      <c r="H21" t="s">
        <v>57</v>
      </c>
      <c r="I21">
        <v>764100</v>
      </c>
      <c r="J21" t="s">
        <v>5</v>
      </c>
      <c r="K21">
        <f>Tableau2[[#This Row],[Salaire Brut]]*17%</f>
        <v>129897.00000000001</v>
      </c>
      <c r="L21">
        <f>Tableau2[[#This Row],[Salaire Brut]]-Tableau2[[#This Row],[Cotisation]]</f>
        <v>634203</v>
      </c>
      <c r="M21" t="s">
        <v>72</v>
      </c>
      <c r="N21" t="s">
        <v>71</v>
      </c>
    </row>
    <row r="22" spans="6:14" x14ac:dyDescent="0.35">
      <c r="F22" t="s">
        <v>41</v>
      </c>
      <c r="G22" t="s">
        <v>42</v>
      </c>
      <c r="H22" t="s">
        <v>55</v>
      </c>
      <c r="I22">
        <v>744800</v>
      </c>
      <c r="J22" t="s">
        <v>2</v>
      </c>
      <c r="K22">
        <f>Tableau2[[#This Row],[Salaire Brut]]*17%</f>
        <v>126616.00000000001</v>
      </c>
      <c r="L22">
        <f>Tableau2[[#This Row],[Salaire Brut]]-Tableau2[[#This Row],[Cotisation]]</f>
        <v>618184</v>
      </c>
      <c r="M22" t="s">
        <v>74</v>
      </c>
      <c r="N22" t="s">
        <v>69</v>
      </c>
    </row>
    <row r="23" spans="6:14" x14ac:dyDescent="0.35">
      <c r="F23" t="s">
        <v>43</v>
      </c>
      <c r="G23" t="s">
        <v>44</v>
      </c>
      <c r="H23" t="s">
        <v>49</v>
      </c>
      <c r="I23">
        <v>207300</v>
      </c>
      <c r="J23" t="s">
        <v>6</v>
      </c>
      <c r="K23">
        <f>Tableau2[[#This Row],[Salaire Brut]]*17%</f>
        <v>35241</v>
      </c>
      <c r="L23">
        <f>Tableau2[[#This Row],[Salaire Brut]]-Tableau2[[#This Row],[Cotisation]]</f>
        <v>172059</v>
      </c>
      <c r="M23" t="s">
        <v>76</v>
      </c>
      <c r="N23" t="s">
        <v>65</v>
      </c>
    </row>
    <row r="24" spans="6:14" x14ac:dyDescent="0.35">
      <c r="F24" t="s">
        <v>20</v>
      </c>
      <c r="G24" t="s">
        <v>45</v>
      </c>
      <c r="H24" t="s">
        <v>49</v>
      </c>
      <c r="I24">
        <v>800300</v>
      </c>
      <c r="J24" t="s">
        <v>2</v>
      </c>
      <c r="K24">
        <f>Tableau2[[#This Row],[Salaire Brut]]*17%</f>
        <v>136051</v>
      </c>
      <c r="L24">
        <f>Tableau2[[#This Row],[Salaire Brut]]-Tableau2[[#This Row],[Cotisation]]</f>
        <v>664249</v>
      </c>
      <c r="M24" t="s">
        <v>72</v>
      </c>
      <c r="N24" t="s">
        <v>69</v>
      </c>
    </row>
    <row r="25" spans="6:14" x14ac:dyDescent="0.35">
      <c r="F25" t="s">
        <v>46</v>
      </c>
      <c r="G25" t="s">
        <v>45</v>
      </c>
      <c r="H25" t="s">
        <v>52</v>
      </c>
      <c r="I25">
        <v>664000</v>
      </c>
      <c r="J25" t="s">
        <v>5</v>
      </c>
      <c r="K25">
        <f>Tableau2[[#This Row],[Salaire Brut]]*17%</f>
        <v>112880.00000000001</v>
      </c>
      <c r="L25">
        <f>Tableau2[[#This Row],[Salaire Brut]]-Tableau2[[#This Row],[Cotisation]]</f>
        <v>551120</v>
      </c>
      <c r="M25" t="s">
        <v>74</v>
      </c>
      <c r="N25" t="s">
        <v>77</v>
      </c>
    </row>
    <row r="26" spans="6:14" x14ac:dyDescent="0.35">
      <c r="F26" t="s">
        <v>47</v>
      </c>
      <c r="G26" t="s">
        <v>48</v>
      </c>
      <c r="H26" t="s">
        <v>58</v>
      </c>
      <c r="I26">
        <v>125700</v>
      </c>
      <c r="J26" t="s">
        <v>1</v>
      </c>
      <c r="K26">
        <f>Tableau2[[#This Row],[Salaire Brut]]*17%</f>
        <v>21369</v>
      </c>
      <c r="L26">
        <f>Tableau2[[#This Row],[Salaire Brut]]-Tableau2[[#This Row],[Cotisation]]</f>
        <v>104331</v>
      </c>
      <c r="M26" t="s">
        <v>74</v>
      </c>
      <c r="N26" t="s">
        <v>65</v>
      </c>
    </row>
    <row r="27" spans="6:14" x14ac:dyDescent="0.35">
      <c r="F27" t="s">
        <v>63</v>
      </c>
      <c r="G27">
        <f>SUBTOTAL(103,Tableau2[Prénom])</f>
        <v>22</v>
      </c>
      <c r="I27">
        <f>SUBTOTAL(109,Tableau2[Salaire Brut])</f>
        <v>11324200</v>
      </c>
      <c r="K27">
        <f>SUBTOTAL(109,Tableau2[Cotisation])</f>
        <v>1925114</v>
      </c>
      <c r="L27">
        <f>SUBTOTAL(109,Tableau2[Salaire Net])</f>
        <v>9399086</v>
      </c>
    </row>
  </sheetData>
  <conditionalFormatting sqref="F5:H26">
    <cfRule type="expression" dxfId="2" priority="3">
      <formula>#REF!="A"</formula>
    </cfRule>
  </conditionalFormatting>
  <dataValidations count="2">
    <dataValidation type="list" allowBlank="1" showInputMessage="1" showErrorMessage="1" sqref="M5:M26" xr:uid="{ED70D0D7-77CB-496F-8707-19F0E807B0FB}">
      <formula1>"Célibataire,Marié(e),Divorcé(e)"</formula1>
    </dataValidation>
    <dataValidation type="list" allowBlank="1" showInputMessage="1" showErrorMessage="1" sqref="N5:N26" xr:uid="{B0CDB0F7-0C18-4665-AC54-BED5094110F4}">
      <formula1>Lieu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6B68F-270F-4719-A2F1-A362DCBD0030}">
  <dimension ref="B2:B10"/>
  <sheetViews>
    <sheetView workbookViewId="0">
      <selection activeCell="B11" sqref="B11"/>
    </sheetView>
  </sheetViews>
  <sheetFormatPr baseColWidth="10" defaultRowHeight="16.2" x14ac:dyDescent="0.35"/>
  <sheetData>
    <row r="2" spans="2:2" x14ac:dyDescent="0.35">
      <c r="B2" s="5" t="s">
        <v>64</v>
      </c>
    </row>
    <row r="3" spans="2:2" x14ac:dyDescent="0.35">
      <c r="B3" t="s">
        <v>65</v>
      </c>
    </row>
    <row r="4" spans="2:2" x14ac:dyDescent="0.35">
      <c r="B4" t="s">
        <v>66</v>
      </c>
    </row>
    <row r="5" spans="2:2" x14ac:dyDescent="0.35">
      <c r="B5" t="s">
        <v>67</v>
      </c>
    </row>
    <row r="6" spans="2:2" x14ac:dyDescent="0.35">
      <c r="B6" t="s">
        <v>68</v>
      </c>
    </row>
    <row r="7" spans="2:2" x14ac:dyDescent="0.35">
      <c r="B7" t="s">
        <v>69</v>
      </c>
    </row>
    <row r="8" spans="2:2" x14ac:dyDescent="0.35">
      <c r="B8" t="s">
        <v>70</v>
      </c>
    </row>
    <row r="9" spans="2:2" x14ac:dyDescent="0.35">
      <c r="B9" t="s">
        <v>71</v>
      </c>
    </row>
    <row r="10" spans="2:2" x14ac:dyDescent="0.35">
      <c r="B10" t="s">
        <v>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RECAP</vt:lpstr>
      <vt:lpstr>Plage</vt:lpstr>
      <vt:lpstr>Tableau de données</vt:lpstr>
      <vt:lpstr>Feuil1</vt:lpstr>
      <vt:lpstr>Date</vt:lpstr>
      <vt:lpstr>Département</vt:lpstr>
      <vt:lpstr>Libellé</vt:lpstr>
      <vt:lpstr>Lieu</vt:lpstr>
      <vt:lpstr>Montant</vt:lpstr>
      <vt:lpstr>ttc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 STRATEX</dc:creator>
  <cp:lastModifiedBy>Zion</cp:lastModifiedBy>
  <dcterms:created xsi:type="dcterms:W3CDTF">2018-11-11T12:33:44Z</dcterms:created>
  <dcterms:modified xsi:type="dcterms:W3CDTF">2019-12-21T13:09:18Z</dcterms:modified>
</cp:coreProperties>
</file>