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on\iCloudDrive\Stratex\Cours en ligne\Excel Avancé\Module 1\"/>
    </mc:Choice>
  </mc:AlternateContent>
  <xr:revisionPtr revIDLastSave="0" documentId="13_ncr:1_{915B2776-3AF5-421E-B616-3FCB4C46E137}" xr6:coauthVersionLast="41" xr6:coauthVersionMax="41" xr10:uidLastSave="{00000000-0000-0000-0000-000000000000}"/>
  <bookViews>
    <workbookView xWindow="-108" yWindow="-108" windowWidth="23256" windowHeight="12576" activeTab="2" xr2:uid="{00000000-000D-0000-FFFF-FFFF00000000}"/>
  </bookViews>
  <sheets>
    <sheet name="RECAP" sheetId="5" r:id="rId1"/>
    <sheet name="Plage" sheetId="2" r:id="rId2"/>
    <sheet name="Tableau de données" sheetId="3" r:id="rId3"/>
    <sheet name="Feuil1" sheetId="4" r:id="rId4"/>
  </sheets>
  <definedNames>
    <definedName name="_xlnm._FilterDatabase" localSheetId="2" hidden="1">'Tableau de données'!$F$8:$N$32</definedName>
    <definedName name="_xlnm.Criteria" localSheetId="2">'Tableau de données'!$F$2:$N$3</definedName>
    <definedName name="Date">Plage!$B$5:$B$19</definedName>
    <definedName name="Département">Plage!$E$5:$E$19</definedName>
    <definedName name="_xlnm.Extract" localSheetId="2">'Tableau de données'!$T$8:$AB$8</definedName>
    <definedName name="Libellé">Plage!$D$5:$D$19</definedName>
    <definedName name="Lieu">Feuil1!$B$3:$B$10</definedName>
    <definedName name="Montant">Plage!$C$5:$C$19</definedName>
    <definedName name="ttc">Plage!$E$1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3" l="1"/>
  <c r="L32" i="3" s="1"/>
  <c r="G33" i="3"/>
  <c r="I33" i="3"/>
  <c r="K33" i="3"/>
  <c r="N33" i="3"/>
  <c r="L15" i="3"/>
  <c r="L25" i="3"/>
  <c r="L27" i="3"/>
  <c r="L31" i="3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K26" i="3"/>
  <c r="L26" i="3" s="1"/>
  <c r="K27" i="3"/>
  <c r="K28" i="3"/>
  <c r="L28" i="3" s="1"/>
  <c r="K29" i="3"/>
  <c r="L29" i="3" s="1"/>
  <c r="K30" i="3"/>
  <c r="L30" i="3" s="1"/>
  <c r="K31" i="3"/>
  <c r="H5" i="5" l="1"/>
  <c r="G5" i="5"/>
  <c r="F5" i="5"/>
  <c r="E5" i="5"/>
  <c r="H27" i="2" l="1"/>
  <c r="G27" i="2"/>
  <c r="E27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5" i="2"/>
  <c r="E6" i="5" l="1"/>
  <c r="G6" i="5"/>
  <c r="H6" i="5"/>
  <c r="F6" i="5"/>
  <c r="E7" i="5" l="1"/>
  <c r="G7" i="5"/>
  <c r="F7" i="5"/>
  <c r="H7" i="5"/>
</calcChain>
</file>

<file path=xl/sharedStrings.xml><?xml version="1.0" encoding="utf-8"?>
<sst xmlns="http://schemas.openxmlformats.org/spreadsheetml/2006/main" count="310" uniqueCount="87">
  <si>
    <t>Département</t>
  </si>
  <si>
    <t>Marketing</t>
  </si>
  <si>
    <t>Informatique</t>
  </si>
  <si>
    <t>Contrôle Interne</t>
  </si>
  <si>
    <t>Direction Générale</t>
  </si>
  <si>
    <t>DAF</t>
  </si>
  <si>
    <t>RH</t>
  </si>
  <si>
    <t>Technique</t>
  </si>
  <si>
    <t>QSE</t>
  </si>
  <si>
    <t>Nom</t>
  </si>
  <si>
    <t>Prénom</t>
  </si>
  <si>
    <t>MID</t>
  </si>
  <si>
    <t>MAR</t>
  </si>
  <si>
    <t>PPE</t>
  </si>
  <si>
    <t>ICE</t>
  </si>
  <si>
    <t>ALD</t>
  </si>
  <si>
    <t>INE</t>
  </si>
  <si>
    <t>IEU</t>
  </si>
  <si>
    <t>LER</t>
  </si>
  <si>
    <t>CIA</t>
  </si>
  <si>
    <t>AUD</t>
  </si>
  <si>
    <t>OIT</t>
  </si>
  <si>
    <t>OLD</t>
  </si>
  <si>
    <t>PHE</t>
  </si>
  <si>
    <t>ERT</t>
  </si>
  <si>
    <t>PHA</t>
  </si>
  <si>
    <t>BAI</t>
  </si>
  <si>
    <t>IER</t>
  </si>
  <si>
    <t>LLY</t>
  </si>
  <si>
    <t>ONY</t>
  </si>
  <si>
    <t>ERI</t>
  </si>
  <si>
    <t>FER</t>
  </si>
  <si>
    <t>TOG</t>
  </si>
  <si>
    <t>ANE</t>
  </si>
  <si>
    <t>ARD</t>
  </si>
  <si>
    <t>VES</t>
  </si>
  <si>
    <t>SIO</t>
  </si>
  <si>
    <t>MAS</t>
  </si>
  <si>
    <t>TIN</t>
  </si>
  <si>
    <t>IAN</t>
  </si>
  <si>
    <t>ANC</t>
  </si>
  <si>
    <t>RIM</t>
  </si>
  <si>
    <t>RSA</t>
  </si>
  <si>
    <t>UNO</t>
  </si>
  <si>
    <t>BON</t>
  </si>
  <si>
    <t>EUR</t>
  </si>
  <si>
    <t>AIN</t>
  </si>
  <si>
    <t>RRY</t>
  </si>
  <si>
    <t>RET</t>
  </si>
  <si>
    <t>B</t>
  </si>
  <si>
    <t>F</t>
  </si>
  <si>
    <t>E</t>
  </si>
  <si>
    <t>G</t>
  </si>
  <si>
    <t>C</t>
  </si>
  <si>
    <t>B2</t>
  </si>
  <si>
    <t>B1</t>
  </si>
  <si>
    <t>C1</t>
  </si>
  <si>
    <t>A2</t>
  </si>
  <si>
    <t>D</t>
  </si>
  <si>
    <t>Grades</t>
  </si>
  <si>
    <t>Salaire Brut</t>
  </si>
  <si>
    <t>Cotisation</t>
  </si>
  <si>
    <t>Salaire Net</t>
  </si>
  <si>
    <t>Total</t>
  </si>
  <si>
    <t xml:space="preserve">Lieu </t>
  </si>
  <si>
    <t>Siège</t>
  </si>
  <si>
    <t>Abidjan</t>
  </si>
  <si>
    <t>Lomé</t>
  </si>
  <si>
    <t>Cotonou</t>
  </si>
  <si>
    <t>N'djaména</t>
  </si>
  <si>
    <t>Douala</t>
  </si>
  <si>
    <t>Conakry</t>
  </si>
  <si>
    <t>Célibataire</t>
  </si>
  <si>
    <t>Lieu</t>
  </si>
  <si>
    <t>Marié(e)</t>
  </si>
  <si>
    <t>Situation matrimoniale</t>
  </si>
  <si>
    <t>Divorcé(e)</t>
  </si>
  <si>
    <t>Accra</t>
  </si>
  <si>
    <t>Moyenne</t>
  </si>
  <si>
    <t>Max</t>
  </si>
  <si>
    <t>Min</t>
  </si>
  <si>
    <t>&gt;900000</t>
  </si>
  <si>
    <t>ZAM</t>
  </si>
  <si>
    <t>MAJ</t>
  </si>
  <si>
    <t>A</t>
  </si>
  <si>
    <t>SAV</t>
  </si>
  <si>
    <t>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</si>
</sst>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Gentium Basic"/>
      <family val="2"/>
    </font>
    <font>
      <b/>
      <sz val="12"/>
      <color theme="1"/>
      <name val="Gentium Basic"/>
    </font>
    <font>
      <b/>
      <sz val="12"/>
      <color theme="0"/>
      <name val="Gentium Basic"/>
      <family val="2"/>
    </font>
    <font>
      <b/>
      <sz val="12"/>
      <color theme="1"/>
      <name val="Gentium Basic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2" xfId="0" applyFont="1" applyBorder="1"/>
    <xf numFmtId="0" fontId="0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/>
    <xf numFmtId="0" fontId="0" fillId="0" borderId="3" xfId="0" applyFont="1" applyBorder="1"/>
    <xf numFmtId="0" fontId="2" fillId="2" borderId="0" xfId="0" applyFont="1" applyFill="1" applyBorder="1"/>
    <xf numFmtId="0" fontId="0" fillId="0" borderId="0" xfId="0" applyFont="1" applyBorder="1"/>
    <xf numFmtId="0" fontId="0" fillId="0" borderId="9" xfId="0" applyFont="1" applyBorder="1"/>
    <xf numFmtId="0" fontId="0" fillId="0" borderId="2" xfId="0" applyNumberFormat="1" applyFont="1" applyBorder="1"/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 outline="0">
        <left/>
        <right/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tium Bas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entium Basic"/>
        <family val="2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65B3AD-5BD5-49B7-9C09-CD512559E65B}" name="Tableau1" displayName="Tableau1" ref="F8:N33" totalsRowCount="1" headerRowDxfId="25" dataDxfId="24" tableBorderDxfId="23">
  <autoFilter ref="F8:N32" xr:uid="{BC9585B4-41C4-4FA4-92C6-E4CD8988C4DA}"/>
  <tableColumns count="9">
    <tableColumn id="1" xr3:uid="{0B25859F-C669-4779-AC87-23DE7A933F4B}" name="Nom" totalsRowLabel="Total" dataDxfId="22" totalsRowDxfId="8"/>
    <tableColumn id="2" xr3:uid="{B103A3E1-2D2E-43B4-A8A7-96E39E0900AF}" name="Prénom" totalsRowFunction="count" dataDxfId="21" totalsRowDxfId="7"/>
    <tableColumn id="3" xr3:uid="{BBAAE974-8A07-46B2-A361-354941E0B31A}" name="Grades" dataDxfId="20" totalsRowDxfId="6"/>
    <tableColumn id="4" xr3:uid="{65393698-F2B3-4903-8A8B-093AFCBFD799}" name="Salaire Brut" totalsRowFunction="sum" dataDxfId="19" totalsRowDxfId="5"/>
    <tableColumn id="5" xr3:uid="{3208A528-2ED7-47BF-AEF7-B191E34C68C0}" name="Département" dataDxfId="18" totalsRowDxfId="4"/>
    <tableColumn id="6" xr3:uid="{F3821691-B49F-46DE-82A3-23B1FDCBA155}" name="Cotisation" totalsRowFunction="sum" dataDxfId="15" totalsRowDxfId="3">
      <calculatedColumnFormula>Tableau1[[#This Row],[Salaire Brut]]*0.17</calculatedColumnFormula>
    </tableColumn>
    <tableColumn id="7" xr3:uid="{89812B14-A9BF-427A-B207-A2E834352A6A}" name="Salaire Net" dataDxfId="14" totalsRowDxfId="2">
      <calculatedColumnFormula>Tableau1[[#This Row],[Salaire Brut]]-Tableau1[[#This Row],[Cotisation]]</calculatedColumnFormula>
    </tableColumn>
    <tableColumn id="8" xr3:uid="{74FFFFAD-15A7-4B2B-B0BA-95B4188BD934}" name="Situation matrimoniale" dataDxfId="17" totalsRowDxfId="1"/>
    <tableColumn id="9" xr3:uid="{B2420659-83F8-4241-9F91-C47D8FB80D84}" name="Lieu" totalsRowFunction="count" dataDxfId="16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E1F7-7960-49ED-ABB4-56383904CD3F}">
  <dimension ref="D4:H7"/>
  <sheetViews>
    <sheetView topLeftCell="D1" workbookViewId="0">
      <selection activeCell="K14" sqref="K14"/>
    </sheetView>
  </sheetViews>
  <sheetFormatPr baseColWidth="10" defaultRowHeight="16.2" x14ac:dyDescent="0.35"/>
  <sheetData>
    <row r="4" spans="4:8" x14ac:dyDescent="0.35">
      <c r="E4" t="s">
        <v>63</v>
      </c>
      <c r="F4" t="s">
        <v>78</v>
      </c>
      <c r="G4" t="s">
        <v>79</v>
      </c>
      <c r="H4" t="s">
        <v>80</v>
      </c>
    </row>
    <row r="5" spans="4:8" x14ac:dyDescent="0.35">
      <c r="D5" t="s">
        <v>60</v>
      </c>
      <c r="E5">
        <f>SUBTOTAL(9,'Tableau de données'!$I$9:$I$30)</f>
        <v>11324200</v>
      </c>
      <c r="F5">
        <f>SUBTOTAL(1,'Tableau de données'!$I$9:$I$30)</f>
        <v>514736.36363636365</v>
      </c>
      <c r="G5">
        <f>SUBTOTAL(4,'Tableau de données'!$I$9:$I$30)</f>
        <v>998800</v>
      </c>
      <c r="H5">
        <f>SUBTOTAL(5,'Tableau de données'!$I$9:$I$30)</f>
        <v>30000</v>
      </c>
    </row>
    <row r="6" spans="4:8" x14ac:dyDescent="0.35">
      <c r="D6" t="s">
        <v>61</v>
      </c>
      <c r="E6">
        <f>SUBTOTAL(9,'Tableau de données'!$K$9:$K$30)</f>
        <v>1925114</v>
      </c>
      <c r="F6">
        <f>SUBTOTAL(1,'Tableau de données'!$K$9:$K$30)</f>
        <v>87505.181818181823</v>
      </c>
      <c r="G6">
        <f>SUBTOTAL(4,'Tableau de données'!$K$9:$K$30)</f>
        <v>169796</v>
      </c>
      <c r="H6">
        <f>SUBTOTAL(5,'Tableau de données'!$K$9:$K$30)</f>
        <v>5100</v>
      </c>
    </row>
    <row r="7" spans="4:8" x14ac:dyDescent="0.35">
      <c r="D7" t="s">
        <v>62</v>
      </c>
      <c r="E7">
        <f>SUBTOTAL(9,'Tableau de données'!$L$9:$L$30)</f>
        <v>9399086</v>
      </c>
      <c r="F7">
        <f>SUBTOTAL(1,'Tableau de données'!$L$9:$L$30)</f>
        <v>427231.18181818182</v>
      </c>
      <c r="G7">
        <f>SUBTOTAL(4,'Tableau de données'!$L$9:$L$30)</f>
        <v>829004</v>
      </c>
      <c r="H7">
        <f>SUBTOTAL(5,'Tableau de données'!$L$9:$L$30)</f>
        <v>24900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theme="4"/>
  </sheetPr>
  <dimension ref="B1:H27"/>
  <sheetViews>
    <sheetView workbookViewId="0">
      <selection activeCell="L15" sqref="L15"/>
    </sheetView>
  </sheetViews>
  <sheetFormatPr baseColWidth="10" defaultRowHeight="16.2" x14ac:dyDescent="0.35"/>
  <cols>
    <col min="5" max="5" width="18.3984375" customWidth="1"/>
    <col min="6" max="6" width="15.796875" customWidth="1"/>
  </cols>
  <sheetData>
    <row r="1" spans="2:8" x14ac:dyDescent="0.35">
      <c r="E1" s="1"/>
    </row>
    <row r="4" spans="2:8" x14ac:dyDescent="0.35">
      <c r="B4" s="4" t="s">
        <v>9</v>
      </c>
      <c r="C4" s="4" t="s">
        <v>10</v>
      </c>
      <c r="D4" s="4" t="s">
        <v>59</v>
      </c>
      <c r="E4" s="4" t="s">
        <v>60</v>
      </c>
      <c r="F4" s="4" t="s">
        <v>0</v>
      </c>
      <c r="G4" s="3" t="s">
        <v>61</v>
      </c>
      <c r="H4" s="3" t="s">
        <v>62</v>
      </c>
    </row>
    <row r="5" spans="2:8" x14ac:dyDescent="0.35">
      <c r="B5" s="2" t="s">
        <v>11</v>
      </c>
      <c r="C5" s="2" t="s">
        <v>12</v>
      </c>
      <c r="D5" s="2" t="s">
        <v>49</v>
      </c>
      <c r="E5" s="2">
        <v>960000</v>
      </c>
      <c r="F5" s="2" t="s">
        <v>1</v>
      </c>
      <c r="G5" s="2">
        <f>E5*17%</f>
        <v>163200</v>
      </c>
      <c r="H5" s="2">
        <f>E5-G5</f>
        <v>796800</v>
      </c>
    </row>
    <row r="6" spans="2:8" x14ac:dyDescent="0.35">
      <c r="B6" s="2" t="s">
        <v>13</v>
      </c>
      <c r="C6" s="2" t="s">
        <v>14</v>
      </c>
      <c r="D6" s="2" t="s">
        <v>50</v>
      </c>
      <c r="E6" s="2">
        <v>55100</v>
      </c>
      <c r="F6" s="2" t="s">
        <v>2</v>
      </c>
      <c r="G6" s="2">
        <f t="shared" ref="G6:G26" si="0">E6*17%</f>
        <v>9367</v>
      </c>
      <c r="H6" s="2">
        <f t="shared" ref="H6:H26" si="1">E6-G6</f>
        <v>45733</v>
      </c>
    </row>
    <row r="7" spans="2:8" x14ac:dyDescent="0.35">
      <c r="B7" s="2" t="s">
        <v>15</v>
      </c>
      <c r="C7" s="2" t="s">
        <v>16</v>
      </c>
      <c r="D7" s="2" t="s">
        <v>51</v>
      </c>
      <c r="E7" s="2">
        <v>150900</v>
      </c>
      <c r="F7" s="2" t="s">
        <v>3</v>
      </c>
      <c r="G7" s="2">
        <f t="shared" si="0"/>
        <v>25653.000000000004</v>
      </c>
      <c r="H7" s="2">
        <f t="shared" si="1"/>
        <v>125247</v>
      </c>
    </row>
    <row r="8" spans="2:8" x14ac:dyDescent="0.35">
      <c r="B8" s="2" t="s">
        <v>17</v>
      </c>
      <c r="C8" s="2" t="s">
        <v>18</v>
      </c>
      <c r="D8" s="2" t="s">
        <v>52</v>
      </c>
      <c r="E8" s="2">
        <v>615400</v>
      </c>
      <c r="F8" s="2" t="s">
        <v>1</v>
      </c>
      <c r="G8" s="2">
        <f t="shared" si="0"/>
        <v>104618.00000000001</v>
      </c>
      <c r="H8" s="2">
        <f t="shared" si="1"/>
        <v>510782</v>
      </c>
    </row>
    <row r="9" spans="2:8" x14ac:dyDescent="0.35">
      <c r="B9" s="2" t="s">
        <v>19</v>
      </c>
      <c r="C9" s="2" t="s">
        <v>20</v>
      </c>
      <c r="D9" s="2" t="s">
        <v>50</v>
      </c>
      <c r="E9" s="2">
        <v>554500</v>
      </c>
      <c r="F9" s="2" t="s">
        <v>4</v>
      </c>
      <c r="G9" s="2">
        <f t="shared" si="0"/>
        <v>94265</v>
      </c>
      <c r="H9" s="2">
        <f t="shared" si="1"/>
        <v>460235</v>
      </c>
    </row>
    <row r="10" spans="2:8" x14ac:dyDescent="0.35">
      <c r="B10" s="2" t="s">
        <v>21</v>
      </c>
      <c r="C10" s="2" t="s">
        <v>22</v>
      </c>
      <c r="D10" s="2" t="s">
        <v>53</v>
      </c>
      <c r="E10" s="2">
        <v>51600</v>
      </c>
      <c r="F10" s="2" t="s">
        <v>4</v>
      </c>
      <c r="G10" s="2">
        <f t="shared" si="0"/>
        <v>8772</v>
      </c>
      <c r="H10" s="2">
        <f t="shared" si="1"/>
        <v>42828</v>
      </c>
    </row>
    <row r="11" spans="2:8" x14ac:dyDescent="0.35">
      <c r="B11" s="2" t="s">
        <v>23</v>
      </c>
      <c r="C11" s="2" t="s">
        <v>24</v>
      </c>
      <c r="D11" s="2" t="s">
        <v>49</v>
      </c>
      <c r="E11" s="2">
        <v>169300</v>
      </c>
      <c r="F11" s="2" t="s">
        <v>5</v>
      </c>
      <c r="G11" s="2">
        <f t="shared" si="0"/>
        <v>28781.000000000004</v>
      </c>
      <c r="H11" s="2">
        <f t="shared" si="1"/>
        <v>140519</v>
      </c>
    </row>
    <row r="12" spans="2:8" x14ac:dyDescent="0.35">
      <c r="B12" s="2" t="s">
        <v>25</v>
      </c>
      <c r="C12" s="2" t="s">
        <v>26</v>
      </c>
      <c r="D12" s="2" t="s">
        <v>49</v>
      </c>
      <c r="E12" s="2">
        <v>30000</v>
      </c>
      <c r="F12" s="2" t="s">
        <v>2</v>
      </c>
      <c r="G12" s="2">
        <f t="shared" si="0"/>
        <v>5100</v>
      </c>
      <c r="H12" s="2">
        <f t="shared" si="1"/>
        <v>24900</v>
      </c>
    </row>
    <row r="13" spans="2:8" x14ac:dyDescent="0.35">
      <c r="B13" s="2" t="s">
        <v>27</v>
      </c>
      <c r="C13" s="2" t="s">
        <v>28</v>
      </c>
      <c r="D13" s="2" t="s">
        <v>54</v>
      </c>
      <c r="E13" s="2">
        <v>339200</v>
      </c>
      <c r="F13" s="2" t="s">
        <v>6</v>
      </c>
      <c r="G13" s="2">
        <f t="shared" si="0"/>
        <v>57664.000000000007</v>
      </c>
      <c r="H13" s="2">
        <f t="shared" si="1"/>
        <v>281536</v>
      </c>
    </row>
    <row r="14" spans="2:8" x14ac:dyDescent="0.35">
      <c r="B14" s="2" t="s">
        <v>29</v>
      </c>
      <c r="C14" s="2" t="s">
        <v>30</v>
      </c>
      <c r="D14" s="2" t="s">
        <v>55</v>
      </c>
      <c r="E14" s="2">
        <v>167200</v>
      </c>
      <c r="F14" s="2" t="s">
        <v>5</v>
      </c>
      <c r="G14" s="2">
        <f t="shared" si="0"/>
        <v>28424.000000000004</v>
      </c>
      <c r="H14" s="2">
        <f t="shared" si="1"/>
        <v>138776</v>
      </c>
    </row>
    <row r="15" spans="2:8" x14ac:dyDescent="0.35">
      <c r="B15" s="2" t="s">
        <v>31</v>
      </c>
      <c r="C15" s="2" t="s">
        <v>32</v>
      </c>
      <c r="D15" s="2" t="s">
        <v>51</v>
      </c>
      <c r="E15" s="2">
        <v>656400</v>
      </c>
      <c r="F15" s="2" t="s">
        <v>2</v>
      </c>
      <c r="G15" s="2">
        <f t="shared" si="0"/>
        <v>111588.00000000001</v>
      </c>
      <c r="H15" s="2">
        <f t="shared" si="1"/>
        <v>544812</v>
      </c>
    </row>
    <row r="16" spans="2:8" x14ac:dyDescent="0.35">
      <c r="B16" s="2" t="s">
        <v>33</v>
      </c>
      <c r="C16" s="2" t="s">
        <v>34</v>
      </c>
      <c r="D16" s="2" t="s">
        <v>52</v>
      </c>
      <c r="E16" s="2">
        <v>642600</v>
      </c>
      <c r="F16" s="2" t="s">
        <v>7</v>
      </c>
      <c r="G16" s="2">
        <f t="shared" si="0"/>
        <v>109242.00000000001</v>
      </c>
      <c r="H16" s="2">
        <f t="shared" si="1"/>
        <v>533358</v>
      </c>
    </row>
    <row r="17" spans="2:8" x14ac:dyDescent="0.35">
      <c r="B17" s="2" t="s">
        <v>16</v>
      </c>
      <c r="C17" s="2" t="s">
        <v>34</v>
      </c>
      <c r="D17" s="2" t="s">
        <v>55</v>
      </c>
      <c r="E17" s="2">
        <v>998800</v>
      </c>
      <c r="F17" s="2" t="s">
        <v>8</v>
      </c>
      <c r="G17" s="2">
        <f t="shared" si="0"/>
        <v>169796</v>
      </c>
      <c r="H17" s="2">
        <f t="shared" si="1"/>
        <v>829004</v>
      </c>
    </row>
    <row r="18" spans="2:8" x14ac:dyDescent="0.35">
      <c r="B18" s="2" t="s">
        <v>35</v>
      </c>
      <c r="C18" s="2" t="s">
        <v>36</v>
      </c>
      <c r="D18" s="2" t="s">
        <v>56</v>
      </c>
      <c r="E18" s="2">
        <v>923100</v>
      </c>
      <c r="F18" s="2" t="s">
        <v>1</v>
      </c>
      <c r="G18" s="2">
        <f t="shared" si="0"/>
        <v>156927</v>
      </c>
      <c r="H18" s="2">
        <f t="shared" si="1"/>
        <v>766173</v>
      </c>
    </row>
    <row r="19" spans="2:8" x14ac:dyDescent="0.35">
      <c r="B19" s="2" t="s">
        <v>37</v>
      </c>
      <c r="C19" s="2" t="s">
        <v>38</v>
      </c>
      <c r="D19" s="2" t="s">
        <v>49</v>
      </c>
      <c r="E19" s="2">
        <v>779700</v>
      </c>
      <c r="F19" s="2" t="s">
        <v>8</v>
      </c>
      <c r="G19" s="2">
        <f t="shared" si="0"/>
        <v>132549</v>
      </c>
      <c r="H19" s="2">
        <f t="shared" si="1"/>
        <v>647151</v>
      </c>
    </row>
    <row r="20" spans="2:8" x14ac:dyDescent="0.35">
      <c r="B20" s="2" t="s">
        <v>39</v>
      </c>
      <c r="C20" s="2" t="s">
        <v>40</v>
      </c>
      <c r="D20" s="2" t="s">
        <v>49</v>
      </c>
      <c r="E20" s="2">
        <v>924200</v>
      </c>
      <c r="F20" s="2" t="s">
        <v>6</v>
      </c>
      <c r="G20" s="2">
        <f t="shared" si="0"/>
        <v>157114</v>
      </c>
      <c r="H20" s="2">
        <f t="shared" si="1"/>
        <v>767086</v>
      </c>
    </row>
    <row r="21" spans="2:8" x14ac:dyDescent="0.35">
      <c r="B21" s="2" t="s">
        <v>27</v>
      </c>
      <c r="C21" s="2" t="s">
        <v>34</v>
      </c>
      <c r="D21" s="2" t="s">
        <v>57</v>
      </c>
      <c r="E21" s="2">
        <v>764100</v>
      </c>
      <c r="F21" s="2" t="s">
        <v>5</v>
      </c>
      <c r="G21" s="2">
        <f t="shared" si="0"/>
        <v>129897.00000000001</v>
      </c>
      <c r="H21" s="2">
        <f t="shared" si="1"/>
        <v>634203</v>
      </c>
    </row>
    <row r="22" spans="2:8" x14ac:dyDescent="0.35">
      <c r="B22" s="2" t="s">
        <v>41</v>
      </c>
      <c r="C22" s="2" t="s">
        <v>42</v>
      </c>
      <c r="D22" s="2" t="s">
        <v>55</v>
      </c>
      <c r="E22" s="2">
        <v>744800</v>
      </c>
      <c r="F22" s="2" t="s">
        <v>2</v>
      </c>
      <c r="G22" s="2">
        <f t="shared" si="0"/>
        <v>126616.00000000001</v>
      </c>
      <c r="H22" s="2">
        <f t="shared" si="1"/>
        <v>618184</v>
      </c>
    </row>
    <row r="23" spans="2:8" x14ac:dyDescent="0.35">
      <c r="B23" s="2" t="s">
        <v>43</v>
      </c>
      <c r="C23" s="2" t="s">
        <v>44</v>
      </c>
      <c r="D23" s="2" t="s">
        <v>49</v>
      </c>
      <c r="E23" s="2">
        <v>207300</v>
      </c>
      <c r="F23" s="2" t="s">
        <v>6</v>
      </c>
      <c r="G23" s="2">
        <f t="shared" si="0"/>
        <v>35241</v>
      </c>
      <c r="H23" s="2">
        <f t="shared" si="1"/>
        <v>172059</v>
      </c>
    </row>
    <row r="24" spans="2:8" x14ac:dyDescent="0.35">
      <c r="B24" s="2" t="s">
        <v>20</v>
      </c>
      <c r="C24" s="2" t="s">
        <v>45</v>
      </c>
      <c r="D24" s="2" t="s">
        <v>49</v>
      </c>
      <c r="E24" s="2">
        <v>800300</v>
      </c>
      <c r="F24" s="2" t="s">
        <v>2</v>
      </c>
      <c r="G24" s="2">
        <f t="shared" si="0"/>
        <v>136051</v>
      </c>
      <c r="H24" s="2">
        <f t="shared" si="1"/>
        <v>664249</v>
      </c>
    </row>
    <row r="25" spans="2:8" x14ac:dyDescent="0.35">
      <c r="B25" s="2" t="s">
        <v>46</v>
      </c>
      <c r="C25" s="2" t="s">
        <v>45</v>
      </c>
      <c r="D25" s="2" t="s">
        <v>52</v>
      </c>
      <c r="E25" s="2">
        <v>664000</v>
      </c>
      <c r="F25" s="2" t="s">
        <v>5</v>
      </c>
      <c r="G25" s="2">
        <f t="shared" si="0"/>
        <v>112880.00000000001</v>
      </c>
      <c r="H25" s="2">
        <f t="shared" si="1"/>
        <v>551120</v>
      </c>
    </row>
    <row r="26" spans="2:8" x14ac:dyDescent="0.35">
      <c r="B26" s="2" t="s">
        <v>47</v>
      </c>
      <c r="C26" s="2" t="s">
        <v>48</v>
      </c>
      <c r="D26" s="2" t="s">
        <v>58</v>
      </c>
      <c r="E26" s="2">
        <v>125700</v>
      </c>
      <c r="F26" s="2" t="s">
        <v>1</v>
      </c>
      <c r="G26" s="2">
        <f t="shared" si="0"/>
        <v>21369</v>
      </c>
      <c r="H26" s="2">
        <f t="shared" si="1"/>
        <v>104331</v>
      </c>
    </row>
    <row r="27" spans="2:8" x14ac:dyDescent="0.35">
      <c r="B27" s="3" t="s">
        <v>63</v>
      </c>
      <c r="C27" s="4"/>
      <c r="D27" s="4"/>
      <c r="E27" s="4">
        <f>SUM(E5:E26)</f>
        <v>11324200</v>
      </c>
      <c r="F27" s="4"/>
      <c r="G27" s="3">
        <f>SUM(G5:G26)</f>
        <v>1925114</v>
      </c>
      <c r="H27" s="3">
        <f>SUM(H5:H26)</f>
        <v>9399086</v>
      </c>
    </row>
  </sheetData>
  <conditionalFormatting sqref="B5:C26 B27">
    <cfRule type="expression" dxfId="13" priority="2">
      <formula>$N5="A"</formula>
    </cfRule>
  </conditionalFormatting>
  <conditionalFormatting sqref="D5:D26">
    <cfRule type="expression" dxfId="12" priority="1">
      <formula>$N5="A"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rgb="FF92D050"/>
  </sheetPr>
  <dimension ref="F2:AB33"/>
  <sheetViews>
    <sheetView tabSelected="1" topLeftCell="H3" zoomScale="130" zoomScaleNormal="130" workbookViewId="0">
      <selection activeCell="G12" sqref="G12"/>
    </sheetView>
  </sheetViews>
  <sheetFormatPr baseColWidth="10" defaultRowHeight="16.2" x14ac:dyDescent="0.35"/>
  <cols>
    <col min="9" max="9" width="13" customWidth="1"/>
    <col min="10" max="10" width="16.19921875" bestFit="1" customWidth="1"/>
    <col min="11" max="11" width="11.296875" customWidth="1"/>
    <col min="12" max="12" width="12.09765625" customWidth="1"/>
    <col min="13" max="13" width="23.296875" bestFit="1" customWidth="1"/>
  </cols>
  <sheetData>
    <row r="2" spans="6:28" x14ac:dyDescent="0.35">
      <c r="F2" s="5" t="s">
        <v>9</v>
      </c>
      <c r="G2" s="6" t="s">
        <v>10</v>
      </c>
      <c r="H2" s="6" t="s">
        <v>59</v>
      </c>
      <c r="I2" s="6" t="s">
        <v>60</v>
      </c>
      <c r="J2" s="6" t="s">
        <v>0</v>
      </c>
      <c r="K2" s="6" t="s">
        <v>61</v>
      </c>
      <c r="L2" s="6" t="s">
        <v>62</v>
      </c>
      <c r="M2" s="6" t="s">
        <v>75</v>
      </c>
      <c r="N2" s="7" t="s">
        <v>73</v>
      </c>
    </row>
    <row r="3" spans="6:28" x14ac:dyDescent="0.35">
      <c r="I3" t="s">
        <v>81</v>
      </c>
    </row>
    <row r="8" spans="6:28" x14ac:dyDescent="0.35">
      <c r="F8" s="15" t="s">
        <v>9</v>
      </c>
      <c r="G8" s="15" t="s">
        <v>10</v>
      </c>
      <c r="H8" s="15" t="s">
        <v>59</v>
      </c>
      <c r="I8" s="15" t="s">
        <v>60</v>
      </c>
      <c r="J8" s="15" t="s">
        <v>0</v>
      </c>
      <c r="K8" s="15" t="s">
        <v>61</v>
      </c>
      <c r="L8" s="15" t="s">
        <v>62</v>
      </c>
      <c r="M8" s="15" t="s">
        <v>75</v>
      </c>
      <c r="N8" s="15" t="s">
        <v>73</v>
      </c>
      <c r="T8" s="5" t="s">
        <v>9</v>
      </c>
      <c r="U8" s="6" t="s">
        <v>10</v>
      </c>
      <c r="V8" s="6" t="s">
        <v>59</v>
      </c>
      <c r="W8" s="6" t="s">
        <v>60</v>
      </c>
      <c r="X8" s="6" t="s">
        <v>0</v>
      </c>
      <c r="Y8" s="6" t="s">
        <v>61</v>
      </c>
      <c r="Z8" s="6" t="s">
        <v>62</v>
      </c>
      <c r="AA8" s="6" t="s">
        <v>75</v>
      </c>
      <c r="AB8" s="7" t="s">
        <v>73</v>
      </c>
    </row>
    <row r="9" spans="6:28" x14ac:dyDescent="0.35">
      <c r="F9" s="14" t="s">
        <v>11</v>
      </c>
      <c r="G9" s="8" t="s">
        <v>12</v>
      </c>
      <c r="H9" s="8" t="s">
        <v>49</v>
      </c>
      <c r="I9" s="8">
        <v>960000</v>
      </c>
      <c r="J9" s="8" t="s">
        <v>1</v>
      </c>
      <c r="K9" s="8">
        <f>Tableau1[[#This Row],[Salaire Brut]]*0.17</f>
        <v>163200</v>
      </c>
      <c r="L9" s="8">
        <f>Tableau1[[#This Row],[Salaire Brut]]-Tableau1[[#This Row],[Cotisation]]</f>
        <v>796800</v>
      </c>
      <c r="M9" s="8" t="s">
        <v>72</v>
      </c>
      <c r="N9" s="8" t="s">
        <v>65</v>
      </c>
      <c r="T9" s="8" t="s">
        <v>11</v>
      </c>
      <c r="U9" s="8" t="s">
        <v>12</v>
      </c>
      <c r="V9" s="8" t="s">
        <v>49</v>
      </c>
      <c r="W9" s="8">
        <v>960000</v>
      </c>
      <c r="X9" s="8" t="s">
        <v>1</v>
      </c>
      <c r="Y9" s="8">
        <v>163200</v>
      </c>
      <c r="Z9" s="8">
        <v>796800</v>
      </c>
      <c r="AA9" s="8" t="s">
        <v>72</v>
      </c>
      <c r="AB9" s="9" t="s">
        <v>65</v>
      </c>
    </row>
    <row r="10" spans="6:28" x14ac:dyDescent="0.35">
      <c r="F10" s="14" t="s">
        <v>13</v>
      </c>
      <c r="G10" s="8" t="s">
        <v>14</v>
      </c>
      <c r="H10" s="8" t="s">
        <v>50</v>
      </c>
      <c r="I10" s="8">
        <v>55100</v>
      </c>
      <c r="J10" s="8" t="s">
        <v>2</v>
      </c>
      <c r="K10" s="8">
        <f>Tableau1[[#This Row],[Salaire Brut]]*0.17</f>
        <v>9367</v>
      </c>
      <c r="L10" s="8">
        <f>Tableau1[[#This Row],[Salaire Brut]]-Tableau1[[#This Row],[Cotisation]]</f>
        <v>45733</v>
      </c>
      <c r="M10" s="8" t="s">
        <v>74</v>
      </c>
      <c r="N10" s="8" t="s">
        <v>66</v>
      </c>
      <c r="T10" s="8" t="s">
        <v>16</v>
      </c>
      <c r="U10" s="8" t="s">
        <v>34</v>
      </c>
      <c r="V10" s="8" t="s">
        <v>55</v>
      </c>
      <c r="W10" s="8">
        <v>998800</v>
      </c>
      <c r="X10" s="8" t="s">
        <v>8</v>
      </c>
      <c r="Y10" s="8">
        <v>169796</v>
      </c>
      <c r="Z10" s="8">
        <v>829004</v>
      </c>
      <c r="AA10" s="8" t="s">
        <v>74</v>
      </c>
      <c r="AB10" s="9" t="s">
        <v>66</v>
      </c>
    </row>
    <row r="11" spans="6:28" x14ac:dyDescent="0.35">
      <c r="F11" s="14" t="s">
        <v>15</v>
      </c>
      <c r="G11" s="8" t="s">
        <v>16</v>
      </c>
      <c r="H11" s="8" t="s">
        <v>51</v>
      </c>
      <c r="I11" s="8">
        <v>150900</v>
      </c>
      <c r="J11" s="8" t="s">
        <v>3</v>
      </c>
      <c r="K11" s="8">
        <f>Tableau1[[#This Row],[Salaire Brut]]*0.17</f>
        <v>25653.000000000004</v>
      </c>
      <c r="L11" s="8">
        <f>Tableau1[[#This Row],[Salaire Brut]]-Tableau1[[#This Row],[Cotisation]]</f>
        <v>125247</v>
      </c>
      <c r="M11" s="8" t="s">
        <v>72</v>
      </c>
      <c r="N11" s="8" t="s">
        <v>68</v>
      </c>
      <c r="T11" s="8" t="s">
        <v>35</v>
      </c>
      <c r="U11" s="8" t="s">
        <v>36</v>
      </c>
      <c r="V11" s="8" t="s">
        <v>56</v>
      </c>
      <c r="W11" s="8">
        <v>923100</v>
      </c>
      <c r="X11" s="8" t="s">
        <v>1</v>
      </c>
      <c r="Y11" s="8">
        <v>156927</v>
      </c>
      <c r="Z11" s="8">
        <v>766173</v>
      </c>
      <c r="AA11" s="8" t="s">
        <v>74</v>
      </c>
      <c r="AB11" s="9" t="s">
        <v>71</v>
      </c>
    </row>
    <row r="12" spans="6:28" ht="16.8" thickBot="1" x14ac:dyDescent="0.4">
      <c r="F12" s="14" t="s">
        <v>17</v>
      </c>
      <c r="G12" s="8" t="s">
        <v>18</v>
      </c>
      <c r="H12" s="8" t="s">
        <v>52</v>
      </c>
      <c r="I12" s="8">
        <v>615400</v>
      </c>
      <c r="J12" s="8" t="s">
        <v>1</v>
      </c>
      <c r="K12" s="8">
        <f>Tableau1[[#This Row],[Salaire Brut]]*0.17</f>
        <v>104618.00000000001</v>
      </c>
      <c r="L12" s="8">
        <f>Tableau1[[#This Row],[Salaire Brut]]-Tableau1[[#This Row],[Cotisation]]</f>
        <v>510782</v>
      </c>
      <c r="M12" s="8" t="s">
        <v>74</v>
      </c>
      <c r="N12" s="8" t="s">
        <v>65</v>
      </c>
      <c r="T12" s="8" t="s">
        <v>39</v>
      </c>
      <c r="U12" s="8" t="s">
        <v>40</v>
      </c>
      <c r="V12" s="8" t="s">
        <v>49</v>
      </c>
      <c r="W12" s="8">
        <v>924200</v>
      </c>
      <c r="X12" s="8" t="s">
        <v>6</v>
      </c>
      <c r="Y12" s="8">
        <v>157114</v>
      </c>
      <c r="Z12" s="8">
        <v>767086</v>
      </c>
      <c r="AA12" s="8" t="s">
        <v>72</v>
      </c>
      <c r="AB12" s="9" t="s">
        <v>66</v>
      </c>
    </row>
    <row r="13" spans="6:28" ht="16.8" thickTop="1" x14ac:dyDescent="0.35">
      <c r="F13" s="14" t="s">
        <v>19</v>
      </c>
      <c r="G13" s="8" t="s">
        <v>20</v>
      </c>
      <c r="H13" s="8" t="s">
        <v>50</v>
      </c>
      <c r="I13" s="8">
        <v>554500</v>
      </c>
      <c r="J13" s="8" t="s">
        <v>4</v>
      </c>
      <c r="K13" s="8">
        <f>Tableau1[[#This Row],[Salaire Brut]]*0.17</f>
        <v>94265</v>
      </c>
      <c r="L13" s="8">
        <f>Tableau1[[#This Row],[Salaire Brut]]-Tableau1[[#This Row],[Cotisation]]</f>
        <v>460235</v>
      </c>
      <c r="M13" s="8" t="s">
        <v>76</v>
      </c>
      <c r="N13" s="8" t="s">
        <v>77</v>
      </c>
      <c r="T13" s="10" t="s">
        <v>63</v>
      </c>
      <c r="U13" s="11">
        <v>22</v>
      </c>
      <c r="V13" s="11"/>
      <c r="W13" s="11">
        <v>11324200</v>
      </c>
      <c r="X13" s="11"/>
      <c r="Y13" s="11">
        <v>1925114</v>
      </c>
      <c r="Z13" s="11">
        <v>9399086</v>
      </c>
      <c r="AA13" s="11"/>
      <c r="AB13" s="12"/>
    </row>
    <row r="14" spans="6:28" x14ac:dyDescent="0.35">
      <c r="F14" s="14" t="s">
        <v>21</v>
      </c>
      <c r="G14" s="8" t="s">
        <v>22</v>
      </c>
      <c r="H14" s="8" t="s">
        <v>53</v>
      </c>
      <c r="I14" s="8">
        <v>51600</v>
      </c>
      <c r="J14" s="8" t="s">
        <v>4</v>
      </c>
      <c r="K14" s="8">
        <f>Tableau1[[#This Row],[Salaire Brut]]*0.17</f>
        <v>8772</v>
      </c>
      <c r="L14" s="8">
        <f>Tableau1[[#This Row],[Salaire Brut]]-Tableau1[[#This Row],[Cotisation]]</f>
        <v>42828</v>
      </c>
      <c r="M14" s="8" t="s">
        <v>74</v>
      </c>
      <c r="N14" s="8" t="s">
        <v>69</v>
      </c>
    </row>
    <row r="15" spans="6:28" x14ac:dyDescent="0.35">
      <c r="F15" s="14" t="s">
        <v>23</v>
      </c>
      <c r="G15" s="8" t="s">
        <v>24</v>
      </c>
      <c r="H15" s="8" t="s">
        <v>49</v>
      </c>
      <c r="I15" s="8">
        <v>169300</v>
      </c>
      <c r="J15" s="8" t="s">
        <v>5</v>
      </c>
      <c r="K15" s="8">
        <f>Tableau1[[#This Row],[Salaire Brut]]*0.17</f>
        <v>28781.000000000004</v>
      </c>
      <c r="L15" s="8">
        <f>Tableau1[[#This Row],[Salaire Brut]]-Tableau1[[#This Row],[Cotisation]]</f>
        <v>140519</v>
      </c>
      <c r="M15" s="8" t="s">
        <v>74</v>
      </c>
      <c r="N15" s="8" t="s">
        <v>67</v>
      </c>
    </row>
    <row r="16" spans="6:28" x14ac:dyDescent="0.35">
      <c r="F16" s="14" t="s">
        <v>25</v>
      </c>
      <c r="G16" s="8" t="s">
        <v>26</v>
      </c>
      <c r="H16" s="8" t="s">
        <v>49</v>
      </c>
      <c r="I16" s="8">
        <v>30000</v>
      </c>
      <c r="J16" s="8" t="s">
        <v>2</v>
      </c>
      <c r="K16" s="8">
        <f>Tableau1[[#This Row],[Salaire Brut]]*0.17</f>
        <v>5100</v>
      </c>
      <c r="L16" s="8">
        <f>Tableau1[[#This Row],[Salaire Brut]]-Tableau1[[#This Row],[Cotisation]]</f>
        <v>24900</v>
      </c>
      <c r="M16" s="8" t="s">
        <v>72</v>
      </c>
      <c r="N16" s="8" t="s">
        <v>68</v>
      </c>
    </row>
    <row r="17" spans="6:14" x14ac:dyDescent="0.35">
      <c r="F17" s="14" t="s">
        <v>27</v>
      </c>
      <c r="G17" s="8" t="s">
        <v>28</v>
      </c>
      <c r="H17" s="8" t="s">
        <v>54</v>
      </c>
      <c r="I17" s="8">
        <v>339200</v>
      </c>
      <c r="J17" s="8" t="s">
        <v>6</v>
      </c>
      <c r="K17" s="8">
        <f>Tableau1[[#This Row],[Salaire Brut]]*0.17</f>
        <v>57664.000000000007</v>
      </c>
      <c r="L17" s="8">
        <f>Tableau1[[#This Row],[Salaire Brut]]-Tableau1[[#This Row],[Cotisation]]</f>
        <v>281536</v>
      </c>
      <c r="M17" s="8" t="s">
        <v>72</v>
      </c>
      <c r="N17" s="8" t="s">
        <v>65</v>
      </c>
    </row>
    <row r="18" spans="6:14" x14ac:dyDescent="0.35">
      <c r="F18" s="14" t="s">
        <v>29</v>
      </c>
      <c r="G18" s="8" t="s">
        <v>30</v>
      </c>
      <c r="H18" s="8" t="s">
        <v>55</v>
      </c>
      <c r="I18" s="8">
        <v>167200</v>
      </c>
      <c r="J18" s="8" t="s">
        <v>5</v>
      </c>
      <c r="K18" s="8">
        <f>Tableau1[[#This Row],[Salaire Brut]]*0.17</f>
        <v>28424.000000000004</v>
      </c>
      <c r="L18" s="8">
        <f>Tableau1[[#This Row],[Salaire Brut]]-Tableau1[[#This Row],[Cotisation]]</f>
        <v>138776</v>
      </c>
      <c r="M18" s="8" t="s">
        <v>76</v>
      </c>
      <c r="N18" s="8" t="s">
        <v>67</v>
      </c>
    </row>
    <row r="19" spans="6:14" x14ac:dyDescent="0.35">
      <c r="F19" s="14" t="s">
        <v>31</v>
      </c>
      <c r="G19" s="8" t="s">
        <v>32</v>
      </c>
      <c r="H19" s="8" t="s">
        <v>51</v>
      </c>
      <c r="I19" s="8">
        <v>656400</v>
      </c>
      <c r="J19" s="8" t="s">
        <v>2</v>
      </c>
      <c r="K19" s="8">
        <f>Tableau1[[#This Row],[Salaire Brut]]*0.17</f>
        <v>111588.00000000001</v>
      </c>
      <c r="L19" s="8">
        <f>Tableau1[[#This Row],[Salaire Brut]]-Tableau1[[#This Row],[Cotisation]]</f>
        <v>544812</v>
      </c>
      <c r="M19" s="8" t="s">
        <v>74</v>
      </c>
      <c r="N19" s="8" t="s">
        <v>67</v>
      </c>
    </row>
    <row r="20" spans="6:14" x14ac:dyDescent="0.35">
      <c r="F20" s="14" t="s">
        <v>33</v>
      </c>
      <c r="G20" s="8" t="s">
        <v>34</v>
      </c>
      <c r="H20" s="8" t="s">
        <v>52</v>
      </c>
      <c r="I20" s="8">
        <v>642600</v>
      </c>
      <c r="J20" s="8" t="s">
        <v>7</v>
      </c>
      <c r="K20" s="8">
        <f>Tableau1[[#This Row],[Salaire Brut]]*0.17</f>
        <v>109242.00000000001</v>
      </c>
      <c r="L20" s="8">
        <f>Tableau1[[#This Row],[Salaire Brut]]-Tableau1[[#This Row],[Cotisation]]</f>
        <v>533358</v>
      </c>
      <c r="M20" s="8" t="s">
        <v>72</v>
      </c>
      <c r="N20" s="8" t="s">
        <v>70</v>
      </c>
    </row>
    <row r="21" spans="6:14" x14ac:dyDescent="0.35">
      <c r="F21" s="14" t="s">
        <v>16</v>
      </c>
      <c r="G21" s="8" t="s">
        <v>34</v>
      </c>
      <c r="H21" s="8" t="s">
        <v>55</v>
      </c>
      <c r="I21" s="8">
        <v>998800</v>
      </c>
      <c r="J21" s="8" t="s">
        <v>8</v>
      </c>
      <c r="K21" s="8">
        <f>Tableau1[[#This Row],[Salaire Brut]]*0.17</f>
        <v>169796</v>
      </c>
      <c r="L21" s="8">
        <f>Tableau1[[#This Row],[Salaire Brut]]-Tableau1[[#This Row],[Cotisation]]</f>
        <v>829004</v>
      </c>
      <c r="M21" s="8" t="s">
        <v>74</v>
      </c>
      <c r="N21" s="8" t="s">
        <v>66</v>
      </c>
    </row>
    <row r="22" spans="6:14" x14ac:dyDescent="0.35">
      <c r="F22" s="14" t="s">
        <v>35</v>
      </c>
      <c r="G22" s="8" t="s">
        <v>36</v>
      </c>
      <c r="H22" s="8" t="s">
        <v>56</v>
      </c>
      <c r="I22" s="8">
        <v>923100</v>
      </c>
      <c r="J22" s="8" t="s">
        <v>1</v>
      </c>
      <c r="K22" s="8">
        <f>Tableau1[[#This Row],[Salaire Brut]]*0.17</f>
        <v>156927</v>
      </c>
      <c r="L22" s="8">
        <f>Tableau1[[#This Row],[Salaire Brut]]-Tableau1[[#This Row],[Cotisation]]</f>
        <v>766173</v>
      </c>
      <c r="M22" s="8" t="s">
        <v>74</v>
      </c>
      <c r="N22" s="8" t="s">
        <v>71</v>
      </c>
    </row>
    <row r="23" spans="6:14" x14ac:dyDescent="0.35">
      <c r="F23" s="14" t="s">
        <v>37</v>
      </c>
      <c r="G23" s="8" t="s">
        <v>38</v>
      </c>
      <c r="H23" s="8" t="s">
        <v>49</v>
      </c>
      <c r="I23" s="8">
        <v>779700</v>
      </c>
      <c r="J23" s="8" t="s">
        <v>8</v>
      </c>
      <c r="K23" s="8">
        <f>Tableau1[[#This Row],[Salaire Brut]]*0.17</f>
        <v>132549</v>
      </c>
      <c r="L23" s="8">
        <f>Tableau1[[#This Row],[Salaire Brut]]-Tableau1[[#This Row],[Cotisation]]</f>
        <v>647151</v>
      </c>
      <c r="M23" s="8" t="s">
        <v>74</v>
      </c>
      <c r="N23" s="8" t="s">
        <v>70</v>
      </c>
    </row>
    <row r="24" spans="6:14" x14ac:dyDescent="0.35">
      <c r="F24" s="14" t="s">
        <v>39</v>
      </c>
      <c r="G24" s="8" t="s">
        <v>40</v>
      </c>
      <c r="H24" s="8" t="s">
        <v>49</v>
      </c>
      <c r="I24" s="8">
        <v>924200</v>
      </c>
      <c r="J24" s="8" t="s">
        <v>6</v>
      </c>
      <c r="K24" s="8">
        <f>Tableau1[[#This Row],[Salaire Brut]]*0.17</f>
        <v>157114</v>
      </c>
      <c r="L24" s="8">
        <f>Tableau1[[#This Row],[Salaire Brut]]-Tableau1[[#This Row],[Cotisation]]</f>
        <v>767086</v>
      </c>
      <c r="M24" s="8" t="s">
        <v>72</v>
      </c>
      <c r="N24" s="8" t="s">
        <v>66</v>
      </c>
    </row>
    <row r="25" spans="6:14" x14ac:dyDescent="0.35">
      <c r="F25" s="14" t="s">
        <v>27</v>
      </c>
      <c r="G25" s="8" t="s">
        <v>34</v>
      </c>
      <c r="H25" s="8" t="s">
        <v>57</v>
      </c>
      <c r="I25" s="8">
        <v>764100</v>
      </c>
      <c r="J25" s="8" t="s">
        <v>5</v>
      </c>
      <c r="K25" s="8">
        <f>Tableau1[[#This Row],[Salaire Brut]]*0.17</f>
        <v>129897.00000000001</v>
      </c>
      <c r="L25" s="8">
        <f>Tableau1[[#This Row],[Salaire Brut]]-Tableau1[[#This Row],[Cotisation]]</f>
        <v>634203</v>
      </c>
      <c r="M25" s="8" t="s">
        <v>72</v>
      </c>
      <c r="N25" s="8" t="s">
        <v>71</v>
      </c>
    </row>
    <row r="26" spans="6:14" x14ac:dyDescent="0.35">
      <c r="F26" s="14" t="s">
        <v>41</v>
      </c>
      <c r="G26" s="8" t="s">
        <v>42</v>
      </c>
      <c r="H26" s="8" t="s">
        <v>55</v>
      </c>
      <c r="I26" s="8">
        <v>744800</v>
      </c>
      <c r="J26" s="8" t="s">
        <v>2</v>
      </c>
      <c r="K26" s="8">
        <f>Tableau1[[#This Row],[Salaire Brut]]*0.17</f>
        <v>126616.00000000001</v>
      </c>
      <c r="L26" s="8">
        <f>Tableau1[[#This Row],[Salaire Brut]]-Tableau1[[#This Row],[Cotisation]]</f>
        <v>618184</v>
      </c>
      <c r="M26" s="8" t="s">
        <v>74</v>
      </c>
      <c r="N26" s="8" t="s">
        <v>69</v>
      </c>
    </row>
    <row r="27" spans="6:14" x14ac:dyDescent="0.35">
      <c r="F27" s="14" t="s">
        <v>43</v>
      </c>
      <c r="G27" s="8" t="s">
        <v>44</v>
      </c>
      <c r="H27" s="8" t="s">
        <v>49</v>
      </c>
      <c r="I27" s="8">
        <v>207300</v>
      </c>
      <c r="J27" s="8" t="s">
        <v>6</v>
      </c>
      <c r="K27" s="8">
        <f>Tableau1[[#This Row],[Salaire Brut]]*0.17</f>
        <v>35241</v>
      </c>
      <c r="L27" s="8">
        <f>Tableau1[[#This Row],[Salaire Brut]]-Tableau1[[#This Row],[Cotisation]]</f>
        <v>172059</v>
      </c>
      <c r="M27" s="8" t="s">
        <v>76</v>
      </c>
      <c r="N27" s="8" t="s">
        <v>65</v>
      </c>
    </row>
    <row r="28" spans="6:14" x14ac:dyDescent="0.35">
      <c r="F28" s="14" t="s">
        <v>20</v>
      </c>
      <c r="G28" s="8" t="s">
        <v>45</v>
      </c>
      <c r="H28" s="8" t="s">
        <v>49</v>
      </c>
      <c r="I28" s="8">
        <v>800300</v>
      </c>
      <c r="J28" s="8" t="s">
        <v>2</v>
      </c>
      <c r="K28" s="8">
        <f>Tableau1[[#This Row],[Salaire Brut]]*0.17</f>
        <v>136051</v>
      </c>
      <c r="L28" s="8">
        <f>Tableau1[[#This Row],[Salaire Brut]]-Tableau1[[#This Row],[Cotisation]]</f>
        <v>664249</v>
      </c>
      <c r="M28" s="8" t="s">
        <v>72</v>
      </c>
      <c r="N28" s="8" t="s">
        <v>69</v>
      </c>
    </row>
    <row r="29" spans="6:14" x14ac:dyDescent="0.35">
      <c r="F29" s="14" t="s">
        <v>46</v>
      </c>
      <c r="G29" s="8" t="s">
        <v>45</v>
      </c>
      <c r="H29" s="8" t="s">
        <v>52</v>
      </c>
      <c r="I29" s="8">
        <v>664000</v>
      </c>
      <c r="J29" s="8" t="s">
        <v>5</v>
      </c>
      <c r="K29" s="8">
        <f>Tableau1[[#This Row],[Salaire Brut]]*0.17</f>
        <v>112880.00000000001</v>
      </c>
      <c r="L29" s="8">
        <f>Tableau1[[#This Row],[Salaire Brut]]-Tableau1[[#This Row],[Cotisation]]</f>
        <v>551120</v>
      </c>
      <c r="M29" s="8" t="s">
        <v>74</v>
      </c>
      <c r="N29" s="8" t="s">
        <v>77</v>
      </c>
    </row>
    <row r="30" spans="6:14" x14ac:dyDescent="0.35">
      <c r="F30" s="14" t="s">
        <v>47</v>
      </c>
      <c r="G30" s="8" t="s">
        <v>48</v>
      </c>
      <c r="H30" s="8" t="s">
        <v>58</v>
      </c>
      <c r="I30" s="8">
        <v>125700</v>
      </c>
      <c r="J30" s="8" t="s">
        <v>1</v>
      </c>
      <c r="K30" s="8">
        <f>Tableau1[[#This Row],[Salaire Brut]]*0.17</f>
        <v>21369</v>
      </c>
      <c r="L30" s="8">
        <f>Tableau1[[#This Row],[Salaire Brut]]-Tableau1[[#This Row],[Cotisation]]</f>
        <v>104331</v>
      </c>
      <c r="M30" s="8" t="s">
        <v>74</v>
      </c>
      <c r="N30" s="8" t="s">
        <v>65</v>
      </c>
    </row>
    <row r="31" spans="6:14" x14ac:dyDescent="0.35">
      <c r="F31" s="14" t="s">
        <v>82</v>
      </c>
      <c r="G31" s="8" t="s">
        <v>83</v>
      </c>
      <c r="H31" s="8" t="s">
        <v>84</v>
      </c>
      <c r="I31" s="8">
        <v>143200</v>
      </c>
      <c r="J31" s="8" t="s">
        <v>5</v>
      </c>
      <c r="K31" s="8">
        <f>Tableau1[[#This Row],[Salaire Brut]]*0.17</f>
        <v>24344</v>
      </c>
      <c r="L31" s="8">
        <f>Tableau1[[#This Row],[Salaire Brut]]-Tableau1[[#This Row],[Cotisation]]</f>
        <v>118856</v>
      </c>
      <c r="M31" s="8" t="s">
        <v>72</v>
      </c>
      <c r="N31" s="8" t="s">
        <v>77</v>
      </c>
    </row>
    <row r="32" spans="6:14" x14ac:dyDescent="0.35">
      <c r="F32" s="14" t="s">
        <v>85</v>
      </c>
      <c r="G32" s="8" t="s">
        <v>86</v>
      </c>
      <c r="H32" s="8" t="s">
        <v>53</v>
      </c>
      <c r="I32" s="8">
        <v>114000</v>
      </c>
      <c r="J32" s="8" t="s">
        <v>6</v>
      </c>
      <c r="K32" s="18">
        <f>Tableau1[[#This Row],[Salaire Brut]]*0.17</f>
        <v>19380</v>
      </c>
      <c r="L32" s="18">
        <f>Tableau1[[#This Row],[Salaire Brut]]-Tableau1[[#This Row],[Cotisation]]</f>
        <v>94620</v>
      </c>
      <c r="M32" s="8" t="s">
        <v>74</v>
      </c>
      <c r="N32" s="8" t="s">
        <v>67</v>
      </c>
    </row>
    <row r="33" spans="6:14" x14ac:dyDescent="0.35">
      <c r="F33" s="16" t="s">
        <v>63</v>
      </c>
      <c r="G33" s="17">
        <f>SUBTOTAL(103,Tableau1[Prénom])</f>
        <v>24</v>
      </c>
      <c r="H33" s="17"/>
      <c r="I33" s="17">
        <f>SUBTOTAL(109,Tableau1[Salaire Brut])</f>
        <v>11581400</v>
      </c>
      <c r="J33" s="17"/>
      <c r="K33" s="17">
        <f>SUBTOTAL(109,Tableau1[Cotisation])</f>
        <v>1968838</v>
      </c>
      <c r="L33" s="17"/>
      <c r="M33" s="17"/>
      <c r="N33" s="17">
        <f>SUBTOTAL(103,Tableau1[Lieu])</f>
        <v>24</v>
      </c>
    </row>
  </sheetData>
  <conditionalFormatting sqref="F9:F30 H9:H30">
    <cfRule type="expression" dxfId="11" priority="5">
      <formula>#REF!="A"</formula>
    </cfRule>
  </conditionalFormatting>
  <conditionalFormatting sqref="G9:G30">
    <cfRule type="expression" dxfId="9" priority="1">
      <formula>#REF!="A"</formula>
    </cfRule>
  </conditionalFormatting>
  <dataValidations count="2">
    <dataValidation type="list" allowBlank="1" showInputMessage="1" showErrorMessage="1" sqref="M9:M30" xr:uid="{ED70D0D7-77CB-496F-8707-19F0E807B0FB}">
      <formula1>"Célibataire,Marié(e),Divorcé(e)"</formula1>
    </dataValidation>
    <dataValidation type="list" allowBlank="1" showInputMessage="1" showErrorMessage="1" sqref="N9:N30" xr:uid="{B0CDB0F7-0C18-4665-AC54-BED5094110F4}">
      <formula1>Lieu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6B68F-270F-4719-A2F1-A362DCBD0030}">
  <dimension ref="B2:B10"/>
  <sheetViews>
    <sheetView workbookViewId="0">
      <selection activeCell="B11" sqref="B11"/>
    </sheetView>
  </sheetViews>
  <sheetFormatPr baseColWidth="10" defaultRowHeight="16.2" x14ac:dyDescent="0.35"/>
  <sheetData>
    <row r="2" spans="2:2" x14ac:dyDescent="0.35">
      <c r="B2" s="13" t="s">
        <v>64</v>
      </c>
    </row>
    <row r="3" spans="2:2" x14ac:dyDescent="0.35">
      <c r="B3" t="s">
        <v>65</v>
      </c>
    </row>
    <row r="4" spans="2:2" x14ac:dyDescent="0.35">
      <c r="B4" t="s">
        <v>66</v>
      </c>
    </row>
    <row r="5" spans="2:2" x14ac:dyDescent="0.35">
      <c r="B5" t="s">
        <v>67</v>
      </c>
    </row>
    <row r="6" spans="2:2" x14ac:dyDescent="0.35">
      <c r="B6" t="s">
        <v>68</v>
      </c>
    </row>
    <row r="7" spans="2:2" x14ac:dyDescent="0.35">
      <c r="B7" t="s">
        <v>69</v>
      </c>
    </row>
    <row r="8" spans="2:2" x14ac:dyDescent="0.35">
      <c r="B8" t="s">
        <v>70</v>
      </c>
    </row>
    <row r="9" spans="2:2" x14ac:dyDescent="0.35">
      <c r="B9" t="s">
        <v>71</v>
      </c>
    </row>
    <row r="10" spans="2:2" x14ac:dyDescent="0.35">
      <c r="B10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RECAP</vt:lpstr>
      <vt:lpstr>Plage</vt:lpstr>
      <vt:lpstr>Tableau de données</vt:lpstr>
      <vt:lpstr>Feuil1</vt:lpstr>
      <vt:lpstr>'Tableau de données'!Criteres</vt:lpstr>
      <vt:lpstr>Date</vt:lpstr>
      <vt:lpstr>Département</vt:lpstr>
      <vt:lpstr>'Tableau de données'!Extraire</vt:lpstr>
      <vt:lpstr>Libellé</vt:lpstr>
      <vt:lpstr>Lieu</vt:lpstr>
      <vt:lpstr>Montant</vt:lpstr>
      <vt:lpstr>ttc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STRATEX</dc:creator>
  <cp:lastModifiedBy>Zion</cp:lastModifiedBy>
  <dcterms:created xsi:type="dcterms:W3CDTF">2018-11-11T12:33:44Z</dcterms:created>
  <dcterms:modified xsi:type="dcterms:W3CDTF">2019-12-26T23:01:31Z</dcterms:modified>
</cp:coreProperties>
</file>